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pivotTables/pivotTable1.xml" ContentType="application/vnd.openxmlformats-officedocument.spreadsheetml.pivot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updateLinks="never" codeName="ThisWorkbook" hidePivotFieldList="1"/>
  <mc:AlternateContent xmlns:mc="http://schemas.openxmlformats.org/markup-compatibility/2006">
    <mc:Choice Requires="x15">
      <x15ac:absPath xmlns:x15ac="http://schemas.microsoft.com/office/spreadsheetml/2010/11/ac" url="/Users/Stephen/Desktop/"/>
    </mc:Choice>
  </mc:AlternateContent>
  <xr:revisionPtr revIDLastSave="0" documentId="13_ncr:1_{83478747-E659-334E-A08D-B993AA38D55D}" xr6:coauthVersionLast="47" xr6:coauthVersionMax="47" xr10:uidLastSave="{00000000-0000-0000-0000-000000000000}"/>
  <bookViews>
    <workbookView xWindow="3840" yWindow="5420" windowWidth="38380" windowHeight="19980" tabRatio="934" activeTab="2" xr2:uid="{00000000-000D-0000-FFFF-FFFF00000000}"/>
  </bookViews>
  <sheets>
    <sheet name="Introduction" sheetId="17" r:id="rId1"/>
    <sheet name="Instructions" sheetId="7" r:id="rId2"/>
    <sheet name="HECVAT - Full" sheetId="1" r:id="rId3"/>
    <sheet name="Standards Crosswalk" sheetId="10" r:id="rId4"/>
    <sheet name="Analyst Report" sheetId="14" r:id="rId5"/>
    <sheet name="Analyst Reference" sheetId="18" r:id="rId6"/>
    <sheet name="Summary Report" sheetId="15" r:id="rId7"/>
    <sheet name="Crosswalk Detail" sheetId="12" state="hidden" r:id="rId8"/>
    <sheet name="Questions" sheetId="20" state="hidden" r:id="rId9"/>
    <sheet name="Values" sheetId="2" state="hidden" r:id="rId10"/>
    <sheet name="High Risk Non-Compliant" sheetId="16" state="hidden" r:id="rId11"/>
    <sheet name="Acknowledgments" sheetId="19" r:id="rId12"/>
    <sheet name="ChangeLog" sheetId="3" r:id="rId13"/>
  </sheets>
  <definedNames>
    <definedName name="_ftn1" localSheetId="1">Instructions!$A$35</definedName>
    <definedName name="_ftnref1" localSheetId="1">Instructions!$A$4</definedName>
    <definedName name="dr" localSheetId="11">#REF!</definedName>
    <definedName name="dr">Values!$A$4:$A$6</definedName>
    <definedName name="drpt" localSheetId="11">#REF!</definedName>
    <definedName name="drpt">Values!$A$9:$A$12</definedName>
    <definedName name="network" localSheetId="11">V+Values!$A$15:$A$19</definedName>
    <definedName name="network">V+Values!$A$15:$A$19</definedName>
    <definedName name="sharedassessments" localSheetId="11">#REF!</definedName>
    <definedName name="sharedassessments">Values!$A$26:$A$27</definedName>
    <definedName name="sharedassessmentslisting" localSheetId="11">#REF!</definedName>
    <definedName name="sharedassessmentslisting">Values!$A$30:$A$31</definedName>
    <definedName name="uptime" localSheetId="11">Values!$A$34:$A$38</definedName>
    <definedName name="uptime">Values!$A$34:$A$38</definedName>
    <definedName name="yes" localSheetId="11">Values!$A$4:$A$5</definedName>
    <definedName name="yes">Values!$A$4:$A$5</definedName>
    <definedName name="yesna" localSheetId="11">#REF!</definedName>
    <definedName name="yesna">Values!$A$4:$A$6</definedName>
  </definedNames>
  <calcPr calcId="191029" iterateDelta="1E-4"/>
  <pivotCaches>
    <pivotCache cacheId="5" r:id="rId1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29" i="14" l="1"/>
  <c r="B114" i="14"/>
  <c r="B8" i="14"/>
  <c r="B7" i="14"/>
  <c r="B6" i="14"/>
  <c r="D179" i="14" l="1"/>
  <c r="A202" i="14"/>
  <c r="F202" i="14" s="1"/>
  <c r="D202" i="14"/>
  <c r="C202" i="14"/>
  <c r="D176" i="14"/>
  <c r="C176" i="14"/>
  <c r="H202" i="14" l="1"/>
  <c r="D235" i="14"/>
  <c r="C235" i="14"/>
  <c r="F185" i="14"/>
  <c r="F184" i="14"/>
  <c r="F183" i="14"/>
  <c r="D88" i="14"/>
  <c r="D64" i="14"/>
  <c r="D63" i="14"/>
  <c r="D62" i="14"/>
  <c r="D61" i="14"/>
  <c r="D60" i="14"/>
  <c r="D59" i="14"/>
  <c r="D58" i="14"/>
  <c r="D57" i="14"/>
  <c r="C56" i="14"/>
  <c r="C57" i="14"/>
  <c r="C58" i="14"/>
  <c r="C59" i="14"/>
  <c r="C60" i="14"/>
  <c r="C61" i="14"/>
  <c r="C62" i="14"/>
  <c r="C63" i="14"/>
  <c r="C64" i="14"/>
  <c r="E231" i="1"/>
  <c r="E235" i="1"/>
  <c r="E234" i="1"/>
  <c r="E233" i="1"/>
  <c r="E232" i="1"/>
  <c r="E229" i="1"/>
  <c r="E228" i="1"/>
  <c r="E227" i="1"/>
  <c r="E226" i="1"/>
  <c r="E224" i="1"/>
  <c r="E223" i="1"/>
  <c r="E222" i="1"/>
  <c r="E221" i="1"/>
  <c r="E220" i="1"/>
  <c r="E219" i="1"/>
  <c r="E218" i="1"/>
  <c r="E217" i="1"/>
  <c r="E216" i="1"/>
  <c r="E215" i="1"/>
  <c r="E214" i="1"/>
  <c r="E213" i="1"/>
  <c r="E212" i="1"/>
  <c r="E211" i="1"/>
  <c r="E210" i="1"/>
  <c r="E209" i="1"/>
  <c r="E208" i="1"/>
  <c r="E206" i="1"/>
  <c r="E205" i="1"/>
  <c r="E204" i="1"/>
  <c r="E203" i="1"/>
  <c r="E202" i="1"/>
  <c r="E201" i="1"/>
  <c r="E200" i="1"/>
  <c r="E199" i="1"/>
  <c r="E198" i="1"/>
  <c r="E197" i="1"/>
  <c r="E196" i="1"/>
  <c r="E194" i="1"/>
  <c r="E193" i="1"/>
  <c r="E192" i="1"/>
  <c r="E191" i="1"/>
  <c r="E190" i="1"/>
  <c r="E189" i="1"/>
  <c r="E188" i="1"/>
  <c r="E187" i="1"/>
  <c r="E186" i="1"/>
  <c r="E185" i="1"/>
  <c r="E184" i="1"/>
  <c r="E182" i="1"/>
  <c r="E181" i="1"/>
  <c r="E180" i="1"/>
  <c r="E179" i="1"/>
  <c r="E178" i="1"/>
  <c r="E177" i="1"/>
  <c r="E176" i="1"/>
  <c r="E175" i="1"/>
  <c r="E174" i="1"/>
  <c r="E173" i="1"/>
  <c r="E172" i="1"/>
  <c r="E171" i="1"/>
  <c r="E170" i="1"/>
  <c r="E169" i="1"/>
  <c r="E168" i="1"/>
  <c r="E167" i="1"/>
  <c r="E166" i="1"/>
  <c r="E164" i="1"/>
  <c r="E163" i="1"/>
  <c r="E162" i="1"/>
  <c r="E161" i="1"/>
  <c r="E160" i="1"/>
  <c r="E159" i="1"/>
  <c r="E158" i="1"/>
  <c r="E157" i="1"/>
  <c r="E156" i="1"/>
  <c r="E155" i="1"/>
  <c r="E154" i="1"/>
  <c r="E153" i="1"/>
  <c r="E152" i="1"/>
  <c r="E151" i="1"/>
  <c r="E150" i="1"/>
  <c r="E149" i="1"/>
  <c r="E148" i="1"/>
  <c r="E147" i="1"/>
  <c r="E146" i="1"/>
  <c r="E145" i="1"/>
  <c r="E144" i="1"/>
  <c r="E143" i="1"/>
  <c r="E142" i="1"/>
  <c r="E141" i="1"/>
  <c r="E139" i="1"/>
  <c r="E138" i="1"/>
  <c r="E137" i="1"/>
  <c r="E136" i="1"/>
  <c r="E135" i="1"/>
  <c r="E134" i="1"/>
  <c r="E133" i="1"/>
  <c r="E132" i="1"/>
  <c r="E131" i="1"/>
  <c r="E130" i="1"/>
  <c r="E129" i="1"/>
  <c r="E128" i="1"/>
  <c r="E127" i="1"/>
  <c r="E126" i="1"/>
  <c r="E125" i="1"/>
  <c r="E124" i="1"/>
  <c r="E122" i="1"/>
  <c r="E121" i="1"/>
  <c r="E120" i="1"/>
  <c r="E119" i="1"/>
  <c r="E118" i="1"/>
  <c r="E117" i="1"/>
  <c r="E116" i="1"/>
  <c r="E115" i="1"/>
  <c r="E114" i="1"/>
  <c r="E113" i="1"/>
  <c r="E63" i="1" l="1"/>
  <c r="E64" i="1"/>
  <c r="E65" i="1"/>
  <c r="E66" i="1"/>
  <c r="E62" i="1"/>
  <c r="E53" i="1"/>
  <c r="E54" i="1"/>
  <c r="E55" i="1"/>
  <c r="E56" i="1"/>
  <c r="E57" i="1"/>
  <c r="E58" i="1"/>
  <c r="E59" i="1"/>
  <c r="E60" i="1"/>
  <c r="E52" i="1"/>
  <c r="E41" i="1"/>
  <c r="E42" i="1"/>
  <c r="E43" i="1"/>
  <c r="E44" i="1"/>
  <c r="E45" i="1"/>
  <c r="E46" i="1"/>
  <c r="E47" i="1"/>
  <c r="E48" i="1"/>
  <c r="E49" i="1"/>
  <c r="E50" i="1"/>
  <c r="E40" i="1"/>
  <c r="E36" i="1"/>
  <c r="E37" i="1"/>
  <c r="E38" i="1"/>
  <c r="E35" i="1"/>
  <c r="E34" i="1"/>
  <c r="E27" i="1"/>
  <c r="E28" i="1"/>
  <c r="E29" i="1"/>
  <c r="E30" i="1"/>
  <c r="E31" i="1"/>
  <c r="E32" i="1"/>
  <c r="E26" i="1"/>
  <c r="J87" i="10"/>
  <c r="I87" i="10"/>
  <c r="H87" i="10"/>
  <c r="G87" i="10"/>
  <c r="F87" i="10"/>
  <c r="E87" i="10"/>
  <c r="D87" i="10"/>
  <c r="C87" i="10"/>
  <c r="J86" i="10"/>
  <c r="I86" i="10"/>
  <c r="H86" i="10"/>
  <c r="G86" i="10"/>
  <c r="F86" i="10"/>
  <c r="E86" i="10"/>
  <c r="D86" i="10"/>
  <c r="C86" i="10"/>
  <c r="J85" i="10"/>
  <c r="I85" i="10"/>
  <c r="H85" i="10"/>
  <c r="G85" i="10"/>
  <c r="F85" i="10"/>
  <c r="E85" i="10"/>
  <c r="D85" i="10"/>
  <c r="C85" i="10"/>
  <c r="A66" i="20"/>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A119" i="20" s="1"/>
  <c r="A120" i="20" s="1"/>
  <c r="A121" i="20" s="1"/>
  <c r="A122" i="20" s="1"/>
  <c r="A123" i="20" s="1"/>
  <c r="A124" i="20" s="1"/>
  <c r="A125" i="20" s="1"/>
  <c r="A126" i="20" s="1"/>
  <c r="A127" i="20" s="1"/>
  <c r="A128" i="20" s="1"/>
  <c r="A129" i="20" s="1"/>
  <c r="A130" i="20" s="1"/>
  <c r="A131" i="20" s="1"/>
  <c r="A132" i="20" s="1"/>
  <c r="A133" i="20" s="1"/>
  <c r="A134" i="20" s="1"/>
  <c r="A135" i="20" s="1"/>
  <c r="A136" i="20" s="1"/>
  <c r="A137" i="20" s="1"/>
  <c r="A138" i="20" s="1"/>
  <c r="A139" i="20" s="1"/>
  <c r="A140" i="20" s="1"/>
  <c r="A141" i="20" s="1"/>
  <c r="A142" i="20" s="1"/>
  <c r="A143" i="20" s="1"/>
  <c r="A144" i="20" s="1"/>
  <c r="A145" i="20" s="1"/>
  <c r="A146" i="20" s="1"/>
  <c r="A147" i="20" s="1"/>
  <c r="A148" i="20" s="1"/>
  <c r="A149" i="20" s="1"/>
  <c r="A150" i="20" s="1"/>
  <c r="A151" i="20" s="1"/>
  <c r="A152" i="20" s="1"/>
  <c r="A153" i="20" s="1"/>
  <c r="A154" i="20" s="1"/>
  <c r="A155" i="20" s="1"/>
  <c r="A156" i="20" s="1"/>
  <c r="A157" i="20" s="1"/>
  <c r="A158" i="20" s="1"/>
  <c r="A159" i="20" s="1"/>
  <c r="A160" i="20" s="1"/>
  <c r="A161" i="20" s="1"/>
  <c r="A162" i="20" s="1"/>
  <c r="A163" i="20" s="1"/>
  <c r="A164" i="20" s="1"/>
  <c r="A165" i="20" s="1"/>
  <c r="A166" i="20" s="1"/>
  <c r="A167" i="20" s="1"/>
  <c r="A168" i="20" s="1"/>
  <c r="A169" i="20" s="1"/>
  <c r="A170" i="20" s="1"/>
  <c r="A171" i="20" s="1"/>
  <c r="A172" i="20" s="1"/>
  <c r="A173" i="20" s="1"/>
  <c r="A174" i="20" s="1"/>
  <c r="A175" i="20" s="1"/>
  <c r="A176" i="20" s="1"/>
  <c r="A177" i="20" s="1"/>
  <c r="A178" i="20" s="1"/>
  <c r="A179" i="20" s="1"/>
  <c r="A180" i="20" s="1"/>
  <c r="A181" i="20" s="1"/>
  <c r="A182" i="20" s="1"/>
  <c r="A183" i="20" s="1"/>
  <c r="A184" i="20" s="1"/>
  <c r="A185" i="20" s="1"/>
  <c r="A186" i="20" s="1"/>
  <c r="A187" i="20" s="1"/>
  <c r="A188" i="20" s="1"/>
  <c r="A189" i="20" s="1"/>
  <c r="A190" i="20" s="1"/>
  <c r="A191" i="20" s="1"/>
  <c r="A192" i="20" s="1"/>
  <c r="A193" i="20" s="1"/>
  <c r="A194" i="20" s="1"/>
  <c r="A195" i="20" s="1"/>
  <c r="A196" i="20" s="1"/>
  <c r="A197" i="20" s="1"/>
  <c r="A198" i="20" s="1"/>
  <c r="A199" i="20" s="1"/>
  <c r="A200" i="20" s="1"/>
  <c r="A201" i="20" s="1"/>
  <c r="A202" i="20" s="1"/>
  <c r="A203" i="20" s="1"/>
  <c r="A204" i="20" s="1"/>
  <c r="A205" i="20" s="1"/>
  <c r="A206" i="20" s="1"/>
  <c r="A207" i="20" s="1"/>
  <c r="A208" i="20" s="1"/>
  <c r="A209" i="20" s="1"/>
  <c r="A210" i="20" s="1"/>
  <c r="A211" i="20" s="1"/>
  <c r="A212" i="20" s="1"/>
  <c r="A213" i="20" s="1"/>
  <c r="A214" i="20" s="1"/>
  <c r="A215" i="20" s="1"/>
  <c r="A216" i="20" s="1"/>
  <c r="A217" i="20" s="1"/>
  <c r="A218" i="20" s="1"/>
  <c r="A219" i="20" s="1"/>
  <c r="A220" i="20" s="1"/>
  <c r="A221" i="20" s="1"/>
  <c r="A222" i="20" s="1"/>
  <c r="A223" i="20" s="1"/>
  <c r="A224" i="20" s="1"/>
  <c r="A225" i="20" s="1"/>
  <c r="A226" i="20" s="1"/>
  <c r="A227" i="20" s="1"/>
  <c r="A228" i="20" s="1"/>
  <c r="A229" i="20" s="1"/>
  <c r="A230" i="20" s="1"/>
  <c r="A231" i="20" s="1"/>
  <c r="A232" i="20" s="1"/>
  <c r="A233" i="20" s="1"/>
  <c r="A234" i="20" s="1"/>
  <c r="A235" i="20" s="1"/>
  <c r="A236" i="20" s="1"/>
  <c r="A237" i="20" s="1"/>
  <c r="A238" i="20" s="1"/>
  <c r="A239" i="20" s="1"/>
  <c r="A240" i="20" s="1"/>
  <c r="A241" i="20" s="1"/>
  <c r="A242" i="20" s="1"/>
  <c r="A243" i="20" s="1"/>
  <c r="A244" i="20" s="1"/>
  <c r="A245" i="20" s="1"/>
  <c r="A246" i="20" s="1"/>
  <c r="A247" i="20" s="1"/>
  <c r="A248" i="20" s="1"/>
  <c r="A249" i="20" s="1"/>
  <c r="A250" i="20" s="1"/>
  <c r="A251" i="20" s="1"/>
  <c r="A252" i="20" s="1"/>
  <c r="A253" i="20" s="1"/>
  <c r="A254" i="20" s="1"/>
  <c r="A255" i="20" s="1"/>
  <c r="A256" i="20" s="1"/>
  <c r="A257" i="20" s="1"/>
  <c r="A258" i="20" s="1"/>
  <c r="A273" i="1"/>
  <c r="C114" i="14" l="1"/>
  <c r="A114" i="14"/>
  <c r="H114" i="14" s="1"/>
  <c r="A115" i="14"/>
  <c r="H115" i="14" s="1"/>
  <c r="C115" i="14"/>
  <c r="D112" i="14"/>
  <c r="C112" i="14"/>
  <c r="A112" i="14"/>
  <c r="D111" i="14"/>
  <c r="C111" i="14"/>
  <c r="A111" i="14"/>
  <c r="F111" i="14" s="1"/>
  <c r="D95" i="14"/>
  <c r="C95" i="14"/>
  <c r="A95" i="14"/>
  <c r="B91" i="1"/>
  <c r="B95" i="14" s="1"/>
  <c r="D94" i="14"/>
  <c r="C94" i="14"/>
  <c r="D93" i="14"/>
  <c r="C93" i="14"/>
  <c r="D92" i="14"/>
  <c r="C92" i="14"/>
  <c r="D91" i="14"/>
  <c r="C91" i="14"/>
  <c r="D90" i="14"/>
  <c r="C90" i="14"/>
  <c r="A94" i="14"/>
  <c r="F94" i="14" s="1"/>
  <c r="A93" i="14"/>
  <c r="F93" i="14" s="1"/>
  <c r="A92" i="14"/>
  <c r="I224" i="10"/>
  <c r="H224" i="10"/>
  <c r="G224" i="10"/>
  <c r="F224" i="10"/>
  <c r="E224" i="10"/>
  <c r="D224" i="10"/>
  <c r="C224" i="10"/>
  <c r="I223" i="10"/>
  <c r="H223" i="10"/>
  <c r="G223" i="10"/>
  <c r="F223" i="10"/>
  <c r="E223" i="10"/>
  <c r="D223" i="10"/>
  <c r="C223" i="10"/>
  <c r="H95" i="14" l="1"/>
  <c r="F95" i="14"/>
  <c r="H92" i="14"/>
  <c r="F92" i="14"/>
  <c r="H112" i="14"/>
  <c r="F112" i="14"/>
  <c r="H111" i="14"/>
  <c r="H93" i="14"/>
  <c r="H94" i="14"/>
  <c r="B34" i="1"/>
  <c r="B35" i="1"/>
  <c r="B36" i="1"/>
  <c r="B37" i="1"/>
  <c r="B38" i="1"/>
  <c r="D217" i="18" l="1"/>
  <c r="C217" i="18"/>
  <c r="B217" i="18"/>
  <c r="D216" i="18"/>
  <c r="C216" i="18"/>
  <c r="B216" i="18"/>
  <c r="A103" i="18"/>
  <c r="D210" i="14"/>
  <c r="C210" i="14"/>
  <c r="D209" i="14"/>
  <c r="C209" i="14"/>
  <c r="J108" i="10"/>
  <c r="I108" i="10"/>
  <c r="H108" i="10"/>
  <c r="G108" i="10"/>
  <c r="F108" i="10"/>
  <c r="E108" i="10"/>
  <c r="D108" i="10"/>
  <c r="C108" i="10"/>
  <c r="J107" i="10"/>
  <c r="I107" i="10"/>
  <c r="H107" i="10"/>
  <c r="G107" i="10"/>
  <c r="F107" i="10"/>
  <c r="E107" i="10"/>
  <c r="D107" i="10"/>
  <c r="C107" i="10"/>
  <c r="I106" i="10"/>
  <c r="H106" i="10"/>
  <c r="G106" i="10"/>
  <c r="F106" i="10"/>
  <c r="E106" i="10"/>
  <c r="D106" i="10"/>
  <c r="C106" i="10"/>
  <c r="D232" i="14"/>
  <c r="D231" i="14"/>
  <c r="C232" i="14"/>
  <c r="C231" i="14"/>
  <c r="A232" i="14"/>
  <c r="A231" i="14"/>
  <c r="E111" i="1"/>
  <c r="E110" i="1"/>
  <c r="E109" i="1"/>
  <c r="E108" i="1"/>
  <c r="E107" i="1"/>
  <c r="B108" i="1"/>
  <c r="B112" i="14" s="1"/>
  <c r="B107" i="1"/>
  <c r="B111" i="14" s="1"/>
  <c r="E94" i="1"/>
  <c r="E93" i="1"/>
  <c r="E90" i="1"/>
  <c r="E89" i="1"/>
  <c r="E88" i="1"/>
  <c r="B90" i="1"/>
  <c r="B94" i="14" s="1"/>
  <c r="B89" i="1"/>
  <c r="B93" i="14" s="1"/>
  <c r="B88" i="1"/>
  <c r="B92" i="14" s="1"/>
  <c r="B111" i="1"/>
  <c r="B228" i="1"/>
  <c r="B232" i="14" s="1"/>
  <c r="B227" i="1"/>
  <c r="B231" i="14" s="1"/>
  <c r="H231" i="14" l="1"/>
  <c r="F231" i="14"/>
  <c r="H232" i="14"/>
  <c r="F232" i="14"/>
  <c r="J269" i="10"/>
  <c r="I269" i="10"/>
  <c r="H269" i="10"/>
  <c r="G269" i="10"/>
  <c r="F269" i="10"/>
  <c r="E269" i="10"/>
  <c r="D269" i="10"/>
  <c r="C269" i="10"/>
  <c r="J239" i="10"/>
  <c r="I239" i="10"/>
  <c r="H239" i="10"/>
  <c r="G239" i="10"/>
  <c r="F239" i="10"/>
  <c r="E239" i="10"/>
  <c r="D239" i="10"/>
  <c r="C239" i="10"/>
  <c r="J232" i="10"/>
  <c r="I232" i="10"/>
  <c r="H232" i="10"/>
  <c r="G232" i="10"/>
  <c r="F232" i="10"/>
  <c r="E232" i="10"/>
  <c r="D232" i="10"/>
  <c r="C232" i="10"/>
  <c r="J226" i="10"/>
  <c r="I226" i="10"/>
  <c r="H226" i="10"/>
  <c r="G226" i="10"/>
  <c r="F226" i="10"/>
  <c r="E226" i="10"/>
  <c r="D226" i="10"/>
  <c r="C226" i="10"/>
  <c r="J221" i="10"/>
  <c r="I221" i="10"/>
  <c r="H221" i="10"/>
  <c r="G221" i="10"/>
  <c r="F221" i="10"/>
  <c r="E221" i="10"/>
  <c r="D221" i="10"/>
  <c r="C221" i="10"/>
  <c r="J203" i="10"/>
  <c r="I203" i="10"/>
  <c r="H203" i="10"/>
  <c r="G203" i="10"/>
  <c r="F203" i="10"/>
  <c r="E203" i="10"/>
  <c r="D203" i="10"/>
  <c r="C203" i="10"/>
  <c r="J191" i="10"/>
  <c r="I191" i="10"/>
  <c r="H191" i="10"/>
  <c r="G191" i="10"/>
  <c r="F191" i="10"/>
  <c r="E191" i="10"/>
  <c r="D191" i="10"/>
  <c r="C191" i="10"/>
  <c r="J179" i="10"/>
  <c r="I179" i="10"/>
  <c r="H179" i="10"/>
  <c r="G179" i="10"/>
  <c r="F179" i="10"/>
  <c r="E179" i="10"/>
  <c r="D179" i="10"/>
  <c r="C179" i="10"/>
  <c r="J161" i="10"/>
  <c r="I161" i="10"/>
  <c r="H161" i="10"/>
  <c r="G161" i="10"/>
  <c r="F161" i="10"/>
  <c r="E161" i="10"/>
  <c r="D161" i="10"/>
  <c r="C161" i="10"/>
  <c r="J136" i="10"/>
  <c r="I136" i="10"/>
  <c r="H136" i="10"/>
  <c r="G136" i="10"/>
  <c r="F136" i="10"/>
  <c r="E136" i="10"/>
  <c r="D136" i="10"/>
  <c r="C136" i="10"/>
  <c r="J120" i="10"/>
  <c r="I120" i="10"/>
  <c r="H120" i="10"/>
  <c r="G120" i="10"/>
  <c r="F120" i="10"/>
  <c r="E120" i="10"/>
  <c r="D120" i="10"/>
  <c r="C120" i="10"/>
  <c r="J109" i="10"/>
  <c r="I109" i="10"/>
  <c r="H109" i="10"/>
  <c r="G109" i="10"/>
  <c r="F109" i="10"/>
  <c r="E109" i="10"/>
  <c r="D109" i="10"/>
  <c r="C109" i="10"/>
  <c r="I225" i="10"/>
  <c r="H225" i="10"/>
  <c r="G225" i="10"/>
  <c r="F225" i="10"/>
  <c r="E225" i="10"/>
  <c r="D225" i="10"/>
  <c r="C225" i="10"/>
  <c r="I222" i="10"/>
  <c r="H222" i="10"/>
  <c r="G222" i="10"/>
  <c r="F222" i="10"/>
  <c r="E222" i="10"/>
  <c r="D222" i="10"/>
  <c r="C222" i="10"/>
  <c r="J18" i="2" l="1"/>
  <c r="J17" i="2"/>
  <c r="J16" i="2"/>
  <c r="J15" i="2"/>
  <c r="J14" i="2"/>
  <c r="J12" i="2"/>
  <c r="J11" i="2"/>
  <c r="J10" i="2"/>
  <c r="J8" i="2"/>
  <c r="J7" i="2"/>
  <c r="J4" i="2"/>
  <c r="J3" i="2"/>
  <c r="J2" i="2"/>
  <c r="C20" i="14"/>
  <c r="D69" i="14"/>
  <c r="C69" i="14"/>
  <c r="A69" i="14"/>
  <c r="F69" i="14" s="1"/>
  <c r="D54" i="14"/>
  <c r="C54" i="14"/>
  <c r="A54" i="14"/>
  <c r="F54" i="14" s="1"/>
  <c r="D53" i="14"/>
  <c r="C53" i="14"/>
  <c r="A53" i="14"/>
  <c r="D52" i="14"/>
  <c r="C52" i="14"/>
  <c r="A52" i="14"/>
  <c r="D51" i="14"/>
  <c r="C51" i="14"/>
  <c r="A51" i="14"/>
  <c r="D50" i="14"/>
  <c r="C50" i="14"/>
  <c r="A50" i="14"/>
  <c r="D49" i="14"/>
  <c r="C49" i="14"/>
  <c r="A49" i="14"/>
  <c r="F49" i="14" s="1"/>
  <c r="D48" i="14"/>
  <c r="C48" i="14"/>
  <c r="A48" i="14"/>
  <c r="D47" i="14"/>
  <c r="C47" i="14"/>
  <c r="A47" i="14"/>
  <c r="D46" i="14"/>
  <c r="C46" i="14"/>
  <c r="A46" i="14"/>
  <c r="D45" i="14"/>
  <c r="C45" i="14"/>
  <c r="A45" i="14"/>
  <c r="D44" i="14"/>
  <c r="C44" i="14"/>
  <c r="A44" i="14"/>
  <c r="A64" i="14"/>
  <c r="A63" i="14"/>
  <c r="F63" i="14" s="1"/>
  <c r="A62" i="14"/>
  <c r="F62" i="14" s="1"/>
  <c r="A61" i="14"/>
  <c r="A60" i="14"/>
  <c r="F60" i="14" s="1"/>
  <c r="A59" i="14"/>
  <c r="F59" i="14" s="1"/>
  <c r="A58" i="14"/>
  <c r="A57" i="14"/>
  <c r="A56" i="14"/>
  <c r="D56" i="14"/>
  <c r="A55" i="14"/>
  <c r="C31" i="14"/>
  <c r="C30" i="14"/>
  <c r="C29" i="14"/>
  <c r="C28" i="14"/>
  <c r="C27" i="14"/>
  <c r="C26" i="14"/>
  <c r="C25" i="14"/>
  <c r="C24" i="14"/>
  <c r="C23" i="14"/>
  <c r="C22" i="14"/>
  <c r="C21" i="14"/>
  <c r="C19" i="14"/>
  <c r="C18" i="14"/>
  <c r="C17" i="14"/>
  <c r="C16" i="14"/>
  <c r="C15" i="14"/>
  <c r="C14" i="14"/>
  <c r="C13" i="14"/>
  <c r="J89" i="10"/>
  <c r="I89" i="10"/>
  <c r="H89" i="10"/>
  <c r="G89" i="10"/>
  <c r="F89" i="10"/>
  <c r="E89" i="10"/>
  <c r="D89" i="10"/>
  <c r="C89" i="10"/>
  <c r="J74" i="10"/>
  <c r="I74" i="10"/>
  <c r="H74" i="10"/>
  <c r="G74" i="10"/>
  <c r="F74" i="10"/>
  <c r="E74" i="10"/>
  <c r="D74" i="10"/>
  <c r="C74" i="10"/>
  <c r="J64" i="10"/>
  <c r="I64" i="10"/>
  <c r="H64" i="10"/>
  <c r="G64" i="10"/>
  <c r="F64" i="10"/>
  <c r="E64" i="10"/>
  <c r="D64" i="10"/>
  <c r="C64" i="10"/>
  <c r="I63" i="10"/>
  <c r="H63" i="10"/>
  <c r="G63" i="10"/>
  <c r="F63" i="10"/>
  <c r="E63" i="10"/>
  <c r="D63" i="10"/>
  <c r="C63" i="10"/>
  <c r="I62" i="10"/>
  <c r="H62" i="10"/>
  <c r="G62" i="10"/>
  <c r="F62" i="10"/>
  <c r="E62" i="10"/>
  <c r="D62" i="10"/>
  <c r="C62" i="10"/>
  <c r="I61" i="10"/>
  <c r="H61" i="10"/>
  <c r="G61" i="10"/>
  <c r="F61" i="10"/>
  <c r="E61" i="10"/>
  <c r="D61" i="10"/>
  <c r="C61" i="10"/>
  <c r="I60" i="10"/>
  <c r="H60" i="10"/>
  <c r="G60" i="10"/>
  <c r="F60" i="10"/>
  <c r="E60" i="10"/>
  <c r="D60" i="10"/>
  <c r="C60" i="10"/>
  <c r="I58" i="10"/>
  <c r="H58" i="10"/>
  <c r="G58" i="10"/>
  <c r="F58" i="10"/>
  <c r="E58" i="10"/>
  <c r="D58" i="10"/>
  <c r="C58" i="10"/>
  <c r="I57" i="10"/>
  <c r="H57" i="10"/>
  <c r="G57" i="10"/>
  <c r="F57" i="10"/>
  <c r="E57" i="10"/>
  <c r="D57" i="10"/>
  <c r="C57" i="10"/>
  <c r="I56" i="10"/>
  <c r="H56" i="10"/>
  <c r="G56" i="10"/>
  <c r="F56" i="10"/>
  <c r="E56" i="10"/>
  <c r="D56" i="10"/>
  <c r="C56" i="10"/>
  <c r="I55" i="10"/>
  <c r="H55" i="10"/>
  <c r="G55" i="10"/>
  <c r="F55" i="10"/>
  <c r="E55" i="10"/>
  <c r="D55" i="10"/>
  <c r="C55" i="10"/>
  <c r="I54" i="10"/>
  <c r="H54" i="10"/>
  <c r="G54" i="10"/>
  <c r="F54" i="10"/>
  <c r="E54" i="10"/>
  <c r="D54" i="10"/>
  <c r="C54" i="10"/>
  <c r="I53" i="10"/>
  <c r="H53" i="10"/>
  <c r="G53" i="10"/>
  <c r="F53" i="10"/>
  <c r="E53" i="10"/>
  <c r="D53" i="10"/>
  <c r="C53" i="10"/>
  <c r="I52" i="10"/>
  <c r="H52" i="10"/>
  <c r="G52" i="10"/>
  <c r="F52" i="10"/>
  <c r="E52" i="10"/>
  <c r="D52" i="10"/>
  <c r="C52" i="10"/>
  <c r="I51" i="10"/>
  <c r="H51" i="10"/>
  <c r="G51" i="10"/>
  <c r="F51" i="10"/>
  <c r="E51" i="10"/>
  <c r="D51" i="10"/>
  <c r="C51" i="10"/>
  <c r="I50" i="10"/>
  <c r="H50" i="10"/>
  <c r="G50" i="10"/>
  <c r="F50" i="10"/>
  <c r="E50" i="10"/>
  <c r="D50" i="10"/>
  <c r="C50" i="10"/>
  <c r="J49" i="10"/>
  <c r="I49" i="10"/>
  <c r="H49" i="10"/>
  <c r="G49" i="10"/>
  <c r="F49" i="10"/>
  <c r="E49" i="10"/>
  <c r="D49" i="10"/>
  <c r="C49" i="10"/>
  <c r="J59" i="10"/>
  <c r="I59" i="10"/>
  <c r="H59" i="10"/>
  <c r="G59" i="10"/>
  <c r="F59" i="10"/>
  <c r="E59" i="10"/>
  <c r="D59" i="10"/>
  <c r="C59" i="10"/>
  <c r="J37" i="10"/>
  <c r="I37" i="10"/>
  <c r="H37" i="10"/>
  <c r="G37" i="10"/>
  <c r="F37" i="10"/>
  <c r="E37" i="10"/>
  <c r="D37" i="10"/>
  <c r="C37" i="10"/>
  <c r="J48" i="10"/>
  <c r="I48" i="10"/>
  <c r="H48" i="10"/>
  <c r="G48" i="10"/>
  <c r="F48" i="10"/>
  <c r="E48" i="10"/>
  <c r="D48" i="10"/>
  <c r="C48" i="10"/>
  <c r="I47" i="10"/>
  <c r="H47" i="10"/>
  <c r="G47" i="10"/>
  <c r="F47" i="10"/>
  <c r="E47" i="10"/>
  <c r="D47" i="10"/>
  <c r="C47" i="10"/>
  <c r="I46" i="10"/>
  <c r="H46" i="10"/>
  <c r="G46" i="10"/>
  <c r="F46" i="10"/>
  <c r="E46" i="10"/>
  <c r="D46" i="10"/>
  <c r="C46" i="10"/>
  <c r="I45" i="10"/>
  <c r="H45" i="10"/>
  <c r="G45" i="10"/>
  <c r="F45" i="10"/>
  <c r="E45" i="10"/>
  <c r="D45" i="10"/>
  <c r="C45" i="10"/>
  <c r="I44" i="10"/>
  <c r="H44" i="10"/>
  <c r="G44" i="10"/>
  <c r="F44" i="10"/>
  <c r="E44" i="10"/>
  <c r="D44" i="10"/>
  <c r="C44" i="10"/>
  <c r="J31" i="10"/>
  <c r="I31" i="10"/>
  <c r="H31" i="10"/>
  <c r="G31" i="10"/>
  <c r="F31" i="10"/>
  <c r="E31" i="10"/>
  <c r="D31" i="10"/>
  <c r="C31" i="10"/>
  <c r="A218" i="18"/>
  <c r="A171" i="18"/>
  <c r="A170" i="18"/>
  <c r="A169" i="18"/>
  <c r="A168" i="18"/>
  <c r="A155" i="18"/>
  <c r="D58" i="18"/>
  <c r="C58" i="18"/>
  <c r="B58" i="18"/>
  <c r="D57" i="18"/>
  <c r="C57" i="18"/>
  <c r="B57" i="18"/>
  <c r="D56" i="18"/>
  <c r="C56" i="18"/>
  <c r="B56" i="18"/>
  <c r="D55" i="18"/>
  <c r="C55" i="18"/>
  <c r="B55" i="18"/>
  <c r="D54" i="18"/>
  <c r="C54" i="18"/>
  <c r="B54" i="18"/>
  <c r="D53" i="18"/>
  <c r="C53" i="18"/>
  <c r="B53" i="18"/>
  <c r="D52" i="18"/>
  <c r="C52" i="18"/>
  <c r="B52" i="18"/>
  <c r="D51" i="18"/>
  <c r="C51" i="18"/>
  <c r="B51" i="18"/>
  <c r="D50" i="18"/>
  <c r="C50" i="18"/>
  <c r="B50" i="18"/>
  <c r="D49" i="18"/>
  <c r="C49" i="18"/>
  <c r="D64" i="18"/>
  <c r="C64" i="18"/>
  <c r="B64" i="18"/>
  <c r="D63" i="18"/>
  <c r="C63" i="18"/>
  <c r="B63" i="18"/>
  <c r="D48" i="18"/>
  <c r="C48" i="18"/>
  <c r="B48" i="18"/>
  <c r="D47" i="18"/>
  <c r="C47" i="18"/>
  <c r="B47" i="18"/>
  <c r="D46" i="18"/>
  <c r="C46" i="18"/>
  <c r="B46" i="18"/>
  <c r="D45" i="18"/>
  <c r="C45" i="18"/>
  <c r="B45" i="18"/>
  <c r="D44" i="18"/>
  <c r="C44" i="18"/>
  <c r="B44" i="18"/>
  <c r="D43" i="18"/>
  <c r="C43" i="18"/>
  <c r="B43" i="18"/>
  <c r="A61" i="1"/>
  <c r="F20" i="2"/>
  <c r="E20" i="2"/>
  <c r="F19" i="2"/>
  <c r="E19" i="2"/>
  <c r="F18" i="2"/>
  <c r="E18" i="2"/>
  <c r="F16" i="2"/>
  <c r="E16" i="2"/>
  <c r="F15" i="2"/>
  <c r="E15" i="2"/>
  <c r="D270" i="14"/>
  <c r="C270" i="14"/>
  <c r="D246" i="14"/>
  <c r="C246" i="14"/>
  <c r="D233" i="14"/>
  <c r="C233" i="14"/>
  <c r="A233" i="14"/>
  <c r="H185" i="14"/>
  <c r="H184" i="14"/>
  <c r="H183" i="14"/>
  <c r="D185" i="14"/>
  <c r="C185" i="14"/>
  <c r="D184" i="14"/>
  <c r="C184" i="14"/>
  <c r="D183" i="14"/>
  <c r="C183" i="14"/>
  <c r="D182" i="14"/>
  <c r="C182" i="14"/>
  <c r="H45" i="14" l="1"/>
  <c r="F45" i="14"/>
  <c r="H51" i="14"/>
  <c r="F51" i="14"/>
  <c r="H46" i="14"/>
  <c r="F46" i="14"/>
  <c r="H56" i="14"/>
  <c r="F56" i="14"/>
  <c r="H57" i="14"/>
  <c r="F57" i="14"/>
  <c r="H52" i="14"/>
  <c r="F52" i="14"/>
  <c r="H58" i="14"/>
  <c r="F58" i="14"/>
  <c r="H47" i="14"/>
  <c r="F47" i="14"/>
  <c r="H53" i="14"/>
  <c r="F53" i="14"/>
  <c r="H61" i="14"/>
  <c r="F61" i="14"/>
  <c r="H48" i="14"/>
  <c r="F48" i="14"/>
  <c r="H50" i="14"/>
  <c r="F50" i="14"/>
  <c r="H233" i="14"/>
  <c r="F233" i="14"/>
  <c r="H64" i="14"/>
  <c r="F64" i="14"/>
  <c r="H44" i="14"/>
  <c r="F44" i="14"/>
  <c r="H62" i="14"/>
  <c r="H60" i="14"/>
  <c r="H59" i="14"/>
  <c r="H54" i="14"/>
  <c r="H49" i="14"/>
  <c r="H63" i="14"/>
  <c r="D143" i="14"/>
  <c r="C143" i="14"/>
  <c r="A143" i="14"/>
  <c r="F143" i="14" s="1"/>
  <c r="D142" i="14"/>
  <c r="C142" i="14"/>
  <c r="A142" i="14"/>
  <c r="F142" i="14" s="1"/>
  <c r="D141" i="14"/>
  <c r="C141" i="14"/>
  <c r="A141" i="14"/>
  <c r="F141" i="14" s="1"/>
  <c r="D140" i="14"/>
  <c r="C140" i="14"/>
  <c r="A140" i="14"/>
  <c r="F140" i="14" s="1"/>
  <c r="B138" i="1"/>
  <c r="B142" i="14" s="1"/>
  <c r="B137" i="1"/>
  <c r="B141" i="14" s="1"/>
  <c r="B136" i="1"/>
  <c r="B140" i="14" s="1"/>
  <c r="D39" i="14"/>
  <c r="C39" i="14"/>
  <c r="A19" i="20"/>
  <c r="B181" i="1"/>
  <c r="B185" i="14" s="1"/>
  <c r="B180" i="1"/>
  <c r="B184" i="14" s="1"/>
  <c r="B179" i="1"/>
  <c r="B183" i="14" s="1"/>
  <c r="D146" i="20" l="1"/>
  <c r="D145" i="20"/>
  <c r="D144" i="20"/>
  <c r="D143" i="20"/>
  <c r="D142" i="20"/>
  <c r="D141" i="20"/>
  <c r="D140" i="20"/>
  <c r="D139" i="20"/>
  <c r="D138" i="20"/>
  <c r="D137" i="20"/>
  <c r="D136" i="20"/>
  <c r="D135" i="20"/>
  <c r="D134" i="20"/>
  <c r="D133" i="20"/>
  <c r="D132" i="20"/>
  <c r="D131" i="20"/>
  <c r="D130" i="20"/>
  <c r="D129" i="20"/>
  <c r="D128" i="20"/>
  <c r="D127" i="20"/>
  <c r="D126" i="20"/>
  <c r="D125" i="20"/>
  <c r="D124" i="20"/>
  <c r="D123" i="20"/>
  <c r="A243" i="1" l="1"/>
  <c r="B229" i="1"/>
  <c r="B233" i="14" s="1"/>
  <c r="B196" i="1"/>
  <c r="A183" i="1"/>
  <c r="A112" i="1"/>
  <c r="B65" i="1"/>
  <c r="D202" i="20" l="1"/>
  <c r="D203" i="20"/>
  <c r="D200" i="20"/>
  <c r="D196" i="20"/>
  <c r="D192" i="20"/>
  <c r="D188" i="20"/>
  <c r="D184" i="20"/>
  <c r="D180" i="20"/>
  <c r="D176" i="20"/>
  <c r="D199" i="20"/>
  <c r="D195" i="20"/>
  <c r="D191" i="20"/>
  <c r="D187" i="20"/>
  <c r="D183" i="20"/>
  <c r="D179" i="20"/>
  <c r="D175" i="20"/>
  <c r="D190" i="20"/>
  <c r="D182" i="20"/>
  <c r="D201" i="20"/>
  <c r="D197" i="20"/>
  <c r="D193" i="20"/>
  <c r="D189" i="20"/>
  <c r="D185" i="20"/>
  <c r="D181" i="20"/>
  <c r="D198" i="20"/>
  <c r="D194" i="20"/>
  <c r="D186" i="20"/>
  <c r="D178" i="20"/>
  <c r="D177" i="20"/>
  <c r="D76" i="20"/>
  <c r="D75" i="20"/>
  <c r="D74" i="20"/>
  <c r="D77" i="20"/>
  <c r="B63" i="10"/>
  <c r="B69" i="14"/>
  <c r="D163" i="20"/>
  <c r="D162" i="20"/>
  <c r="D161" i="20"/>
  <c r="E242" i="1"/>
  <c r="E241" i="1"/>
  <c r="E240" i="1"/>
  <c r="E239" i="1"/>
  <c r="E238" i="1"/>
  <c r="E237" i="1"/>
  <c r="E285" i="1"/>
  <c r="E284" i="1"/>
  <c r="E283" i="1"/>
  <c r="E282" i="1"/>
  <c r="E281" i="1"/>
  <c r="E280" i="1"/>
  <c r="E279" i="1"/>
  <c r="E278" i="1"/>
  <c r="E277" i="1"/>
  <c r="E276" i="1"/>
  <c r="E275" i="1"/>
  <c r="E274" i="1"/>
  <c r="E106" i="1"/>
  <c r="E105" i="1"/>
  <c r="E104" i="1"/>
  <c r="E103" i="1"/>
  <c r="E102" i="1"/>
  <c r="E101" i="1"/>
  <c r="E100" i="1"/>
  <c r="E99" i="1"/>
  <c r="E98" i="1"/>
  <c r="E97" i="1"/>
  <c r="E96" i="1"/>
  <c r="E95" i="1"/>
  <c r="E87" i="1"/>
  <c r="E86" i="1"/>
  <c r="E85" i="1"/>
  <c r="E84" i="1"/>
  <c r="E83" i="1"/>
  <c r="E82" i="1"/>
  <c r="E81" i="1"/>
  <c r="E80" i="1"/>
  <c r="E79" i="1"/>
  <c r="E78" i="1"/>
  <c r="E76" i="1"/>
  <c r="E75" i="1"/>
  <c r="E74" i="1"/>
  <c r="E73" i="1"/>
  <c r="E72" i="1"/>
  <c r="E71" i="1"/>
  <c r="E70" i="1"/>
  <c r="E69" i="1"/>
  <c r="E68" i="1"/>
  <c r="N24" i="20" l="1"/>
  <c r="K147" i="20" s="1"/>
  <c r="B32" i="1"/>
  <c r="K161" i="20" l="1"/>
  <c r="K163" i="20"/>
  <c r="K162" i="20"/>
  <c r="K150" i="20"/>
  <c r="K151" i="20"/>
  <c r="K160" i="20"/>
  <c r="K156" i="20"/>
  <c r="K157" i="20"/>
  <c r="K153" i="20"/>
  <c r="K158" i="20"/>
  <c r="K154" i="20"/>
  <c r="K159" i="20"/>
  <c r="K149" i="20"/>
  <c r="I262" i="10"/>
  <c r="H262" i="10"/>
  <c r="G262" i="10"/>
  <c r="F262" i="10"/>
  <c r="E262" i="10"/>
  <c r="D262" i="10"/>
  <c r="C262" i="10"/>
  <c r="I261" i="10"/>
  <c r="H261" i="10"/>
  <c r="G261" i="10"/>
  <c r="F261" i="10"/>
  <c r="E261" i="10"/>
  <c r="D261" i="10"/>
  <c r="C261" i="10"/>
  <c r="I260" i="10"/>
  <c r="H260" i="10"/>
  <c r="G260" i="10"/>
  <c r="F260" i="10"/>
  <c r="E260" i="10"/>
  <c r="D260" i="10"/>
  <c r="C260" i="10"/>
  <c r="I259" i="10"/>
  <c r="H259" i="10"/>
  <c r="G259" i="10"/>
  <c r="F259" i="10"/>
  <c r="E259" i="10"/>
  <c r="D259" i="10"/>
  <c r="C259" i="10"/>
  <c r="I258" i="10"/>
  <c r="H258" i="10"/>
  <c r="G258" i="10"/>
  <c r="F258" i="10"/>
  <c r="E258" i="10"/>
  <c r="D258" i="10"/>
  <c r="C258" i="10"/>
  <c r="I257" i="10"/>
  <c r="H257" i="10"/>
  <c r="G257" i="10"/>
  <c r="F257" i="10"/>
  <c r="E257" i="10"/>
  <c r="D257" i="10"/>
  <c r="C257" i="10"/>
  <c r="I256" i="10"/>
  <c r="H256" i="10"/>
  <c r="G256" i="10"/>
  <c r="F256" i="10"/>
  <c r="E256" i="10"/>
  <c r="D256" i="10"/>
  <c r="C256" i="10"/>
  <c r="I255" i="10"/>
  <c r="H255" i="10"/>
  <c r="G255" i="10"/>
  <c r="F255" i="10"/>
  <c r="E255" i="10"/>
  <c r="D255" i="10"/>
  <c r="C255" i="10"/>
  <c r="I254" i="10"/>
  <c r="H254" i="10"/>
  <c r="G254" i="10"/>
  <c r="F254" i="10"/>
  <c r="E254" i="10"/>
  <c r="D254" i="10"/>
  <c r="C254" i="10"/>
  <c r="I253" i="10"/>
  <c r="H253" i="10"/>
  <c r="G253" i="10"/>
  <c r="F253" i="10"/>
  <c r="E253" i="10"/>
  <c r="D253" i="10"/>
  <c r="C253" i="10"/>
  <c r="I252" i="10"/>
  <c r="H252" i="10"/>
  <c r="G252" i="10"/>
  <c r="F252" i="10"/>
  <c r="E252" i="10"/>
  <c r="D252" i="10"/>
  <c r="C252" i="10"/>
  <c r="I251" i="10"/>
  <c r="H251" i="10"/>
  <c r="G251" i="10"/>
  <c r="F251" i="10"/>
  <c r="E251" i="10"/>
  <c r="D251" i="10"/>
  <c r="C251" i="10"/>
  <c r="I250" i="10"/>
  <c r="H250" i="10"/>
  <c r="G250" i="10"/>
  <c r="F250" i="10"/>
  <c r="E250" i="10"/>
  <c r="D250" i="10"/>
  <c r="C250" i="10"/>
  <c r="I249" i="10"/>
  <c r="H249" i="10"/>
  <c r="G249" i="10"/>
  <c r="F249" i="10"/>
  <c r="E249" i="10"/>
  <c r="D249" i="10"/>
  <c r="C249" i="10"/>
  <c r="I248" i="10"/>
  <c r="H248" i="10"/>
  <c r="G248" i="10"/>
  <c r="F248" i="10"/>
  <c r="E248" i="10"/>
  <c r="D248" i="10"/>
  <c r="C248" i="10"/>
  <c r="I247" i="10"/>
  <c r="H247" i="10"/>
  <c r="G247" i="10"/>
  <c r="F247" i="10"/>
  <c r="E247" i="10"/>
  <c r="D247" i="10"/>
  <c r="C247" i="10"/>
  <c r="I246" i="10"/>
  <c r="H246" i="10"/>
  <c r="G246" i="10"/>
  <c r="F246" i="10"/>
  <c r="E246" i="10"/>
  <c r="D246" i="10"/>
  <c r="C246" i="10"/>
  <c r="I245" i="10"/>
  <c r="H245" i="10"/>
  <c r="G245" i="10"/>
  <c r="F245" i="10"/>
  <c r="E245" i="10"/>
  <c r="D245" i="10"/>
  <c r="C245" i="10"/>
  <c r="I244" i="10"/>
  <c r="H244" i="10"/>
  <c r="G244" i="10"/>
  <c r="F244" i="10"/>
  <c r="E244" i="10"/>
  <c r="D244" i="10"/>
  <c r="C244" i="10"/>
  <c r="I243" i="10"/>
  <c r="H243" i="10"/>
  <c r="G243" i="10"/>
  <c r="F243" i="10"/>
  <c r="E243" i="10"/>
  <c r="D243" i="10"/>
  <c r="C243" i="10"/>
  <c r="I242" i="10"/>
  <c r="H242" i="10"/>
  <c r="G242" i="10"/>
  <c r="F242" i="10"/>
  <c r="E242" i="10"/>
  <c r="D242" i="10"/>
  <c r="C242" i="10"/>
  <c r="I241" i="10"/>
  <c r="H241" i="10"/>
  <c r="G241" i="10"/>
  <c r="F241" i="10"/>
  <c r="E241" i="10"/>
  <c r="D241" i="10"/>
  <c r="C241" i="10"/>
  <c r="I240" i="10"/>
  <c r="H240" i="10"/>
  <c r="G240" i="10"/>
  <c r="F240" i="10"/>
  <c r="E240" i="10"/>
  <c r="D240" i="10"/>
  <c r="C240" i="10"/>
  <c r="I238" i="10"/>
  <c r="H238" i="10"/>
  <c r="G238" i="10"/>
  <c r="F238" i="10"/>
  <c r="E238" i="10"/>
  <c r="D238" i="10"/>
  <c r="C238" i="10"/>
  <c r="I237" i="10"/>
  <c r="H237" i="10"/>
  <c r="G237" i="10"/>
  <c r="F237" i="10"/>
  <c r="E237" i="10"/>
  <c r="D237" i="10"/>
  <c r="C237" i="10"/>
  <c r="I236" i="10"/>
  <c r="H236" i="10"/>
  <c r="G236" i="10"/>
  <c r="F236" i="10"/>
  <c r="E236" i="10"/>
  <c r="D236" i="10"/>
  <c r="C236" i="10"/>
  <c r="I235" i="10"/>
  <c r="H235" i="10"/>
  <c r="G235" i="10"/>
  <c r="F235" i="10"/>
  <c r="E235" i="10"/>
  <c r="D235" i="10"/>
  <c r="C235" i="10"/>
  <c r="I234" i="10"/>
  <c r="H234" i="10"/>
  <c r="G234" i="10"/>
  <c r="F234" i="10"/>
  <c r="E234" i="10"/>
  <c r="D234" i="10"/>
  <c r="C234" i="10"/>
  <c r="I233" i="10"/>
  <c r="H233" i="10"/>
  <c r="G233" i="10"/>
  <c r="F233" i="10"/>
  <c r="E233" i="10"/>
  <c r="D233" i="10"/>
  <c r="C233" i="10"/>
  <c r="I231" i="10"/>
  <c r="H231" i="10"/>
  <c r="G231" i="10"/>
  <c r="F231" i="10"/>
  <c r="E231" i="10"/>
  <c r="D231" i="10"/>
  <c r="C231" i="10"/>
  <c r="I230" i="10"/>
  <c r="H230" i="10"/>
  <c r="G230" i="10"/>
  <c r="F230" i="10"/>
  <c r="E230" i="10"/>
  <c r="D230" i="10"/>
  <c r="C230" i="10"/>
  <c r="I229" i="10"/>
  <c r="H229" i="10"/>
  <c r="G229" i="10"/>
  <c r="F229" i="10"/>
  <c r="E229" i="10"/>
  <c r="D229" i="10"/>
  <c r="C229" i="10"/>
  <c r="I228" i="10"/>
  <c r="H228" i="10"/>
  <c r="G228" i="10"/>
  <c r="F228" i="10"/>
  <c r="E228" i="10"/>
  <c r="D228" i="10"/>
  <c r="C228" i="10"/>
  <c r="I227" i="10"/>
  <c r="H227" i="10"/>
  <c r="G227" i="10"/>
  <c r="F227" i="10"/>
  <c r="E227" i="10"/>
  <c r="D227" i="10"/>
  <c r="C227" i="10"/>
  <c r="I220" i="10"/>
  <c r="H220" i="10"/>
  <c r="G220" i="10"/>
  <c r="F220" i="10"/>
  <c r="E220" i="10"/>
  <c r="D220" i="10"/>
  <c r="C220" i="10"/>
  <c r="I219" i="10"/>
  <c r="H219" i="10"/>
  <c r="G219" i="10"/>
  <c r="F219" i="10"/>
  <c r="E219" i="10"/>
  <c r="D219" i="10"/>
  <c r="C219" i="10"/>
  <c r="I218" i="10"/>
  <c r="H218" i="10"/>
  <c r="G218" i="10"/>
  <c r="F218" i="10"/>
  <c r="E218" i="10"/>
  <c r="D218" i="10"/>
  <c r="C218" i="10"/>
  <c r="I217" i="10"/>
  <c r="H217" i="10"/>
  <c r="G217" i="10"/>
  <c r="F217" i="10"/>
  <c r="E217" i="10"/>
  <c r="D217" i="10"/>
  <c r="C217" i="10"/>
  <c r="I216" i="10"/>
  <c r="H216" i="10"/>
  <c r="G216" i="10"/>
  <c r="F216" i="10"/>
  <c r="E216" i="10"/>
  <c r="D216" i="10"/>
  <c r="C216" i="10"/>
  <c r="I215" i="10"/>
  <c r="H215" i="10"/>
  <c r="G215" i="10"/>
  <c r="F215" i="10"/>
  <c r="E215" i="10"/>
  <c r="D215" i="10"/>
  <c r="C215" i="10"/>
  <c r="I214" i="10"/>
  <c r="H214" i="10"/>
  <c r="G214" i="10"/>
  <c r="F214" i="10"/>
  <c r="E214" i="10"/>
  <c r="D214" i="10"/>
  <c r="C214" i="10"/>
  <c r="I213" i="10"/>
  <c r="H213" i="10"/>
  <c r="G213" i="10"/>
  <c r="F213" i="10"/>
  <c r="E213" i="10"/>
  <c r="D213" i="10"/>
  <c r="C213" i="10"/>
  <c r="I212" i="10"/>
  <c r="H212" i="10"/>
  <c r="G212" i="10"/>
  <c r="F212" i="10"/>
  <c r="E212" i="10"/>
  <c r="D212" i="10"/>
  <c r="C212" i="10"/>
  <c r="I211" i="10"/>
  <c r="H211" i="10"/>
  <c r="G211" i="10"/>
  <c r="F211" i="10"/>
  <c r="E211" i="10"/>
  <c r="D211" i="10"/>
  <c r="C211" i="10"/>
  <c r="I210" i="10"/>
  <c r="H210" i="10"/>
  <c r="G210" i="10"/>
  <c r="F210" i="10"/>
  <c r="E210" i="10"/>
  <c r="D210" i="10"/>
  <c r="C210" i="10"/>
  <c r="I209" i="10"/>
  <c r="H209" i="10"/>
  <c r="G209" i="10"/>
  <c r="F209" i="10"/>
  <c r="E209" i="10"/>
  <c r="D209" i="10"/>
  <c r="C209" i="10"/>
  <c r="I208" i="10"/>
  <c r="H208" i="10"/>
  <c r="G208" i="10"/>
  <c r="F208" i="10"/>
  <c r="E208" i="10"/>
  <c r="D208" i="10"/>
  <c r="C208" i="10"/>
  <c r="I207" i="10"/>
  <c r="H207" i="10"/>
  <c r="G207" i="10"/>
  <c r="F207" i="10"/>
  <c r="E207" i="10"/>
  <c r="D207" i="10"/>
  <c r="C207" i="10"/>
  <c r="I206" i="10"/>
  <c r="H206" i="10"/>
  <c r="G206" i="10"/>
  <c r="F206" i="10"/>
  <c r="E206" i="10"/>
  <c r="D206" i="10"/>
  <c r="C206" i="10"/>
  <c r="I205" i="10"/>
  <c r="H205" i="10"/>
  <c r="G205" i="10"/>
  <c r="F205" i="10"/>
  <c r="E205" i="10"/>
  <c r="D205" i="10"/>
  <c r="C205" i="10"/>
  <c r="I204" i="10"/>
  <c r="H204" i="10"/>
  <c r="G204" i="10"/>
  <c r="F204" i="10"/>
  <c r="E204" i="10"/>
  <c r="D204" i="10"/>
  <c r="C204" i="10"/>
  <c r="I202" i="10"/>
  <c r="H202" i="10"/>
  <c r="G202" i="10"/>
  <c r="F202" i="10"/>
  <c r="E202" i="10"/>
  <c r="D202" i="10"/>
  <c r="C202" i="10"/>
  <c r="I201" i="10"/>
  <c r="H201" i="10"/>
  <c r="G201" i="10"/>
  <c r="F201" i="10"/>
  <c r="E201" i="10"/>
  <c r="D201" i="10"/>
  <c r="C201" i="10"/>
  <c r="I200" i="10"/>
  <c r="H200" i="10"/>
  <c r="G200" i="10"/>
  <c r="F200" i="10"/>
  <c r="E200" i="10"/>
  <c r="D200" i="10"/>
  <c r="C200" i="10"/>
  <c r="I199" i="10"/>
  <c r="H199" i="10"/>
  <c r="G199" i="10"/>
  <c r="F199" i="10"/>
  <c r="E199" i="10"/>
  <c r="D199" i="10"/>
  <c r="C199" i="10"/>
  <c r="I198" i="10"/>
  <c r="H198" i="10"/>
  <c r="G198" i="10"/>
  <c r="F198" i="10"/>
  <c r="E198" i="10"/>
  <c r="D198" i="10"/>
  <c r="C198" i="10"/>
  <c r="I197" i="10"/>
  <c r="H197" i="10"/>
  <c r="G197" i="10"/>
  <c r="F197" i="10"/>
  <c r="E197" i="10"/>
  <c r="D197" i="10"/>
  <c r="C197" i="10"/>
  <c r="I196" i="10"/>
  <c r="H196" i="10"/>
  <c r="G196" i="10"/>
  <c r="F196" i="10"/>
  <c r="E196" i="10"/>
  <c r="D196" i="10"/>
  <c r="C196" i="10"/>
  <c r="I195" i="10"/>
  <c r="H195" i="10"/>
  <c r="G195" i="10"/>
  <c r="F195" i="10"/>
  <c r="E195" i="10"/>
  <c r="D195" i="10"/>
  <c r="C195" i="10"/>
  <c r="I194" i="10"/>
  <c r="H194" i="10"/>
  <c r="G194" i="10"/>
  <c r="F194" i="10"/>
  <c r="E194" i="10"/>
  <c r="D194" i="10"/>
  <c r="C194" i="10"/>
  <c r="I193" i="10"/>
  <c r="H193" i="10"/>
  <c r="G193" i="10"/>
  <c r="F193" i="10"/>
  <c r="E193" i="10"/>
  <c r="D193" i="10"/>
  <c r="C193" i="10"/>
  <c r="I192" i="10"/>
  <c r="H192" i="10"/>
  <c r="G192" i="10"/>
  <c r="F192" i="10"/>
  <c r="E192" i="10"/>
  <c r="D192" i="10"/>
  <c r="C192" i="10"/>
  <c r="I190" i="10"/>
  <c r="H190" i="10"/>
  <c r="G190" i="10"/>
  <c r="F190" i="10"/>
  <c r="E190" i="10"/>
  <c r="D190" i="10"/>
  <c r="C190" i="10"/>
  <c r="I189" i="10"/>
  <c r="H189" i="10"/>
  <c r="G189" i="10"/>
  <c r="F189" i="10"/>
  <c r="E189" i="10"/>
  <c r="D189" i="10"/>
  <c r="C189" i="10"/>
  <c r="I188" i="10"/>
  <c r="H188" i="10"/>
  <c r="G188" i="10"/>
  <c r="F188" i="10"/>
  <c r="E188" i="10"/>
  <c r="D188" i="10"/>
  <c r="C188" i="10"/>
  <c r="I187" i="10"/>
  <c r="H187" i="10"/>
  <c r="G187" i="10"/>
  <c r="F187" i="10"/>
  <c r="E187" i="10"/>
  <c r="D187" i="10"/>
  <c r="C187" i="10"/>
  <c r="I186" i="10"/>
  <c r="H186" i="10"/>
  <c r="G186" i="10"/>
  <c r="F186" i="10"/>
  <c r="E186" i="10"/>
  <c r="D186" i="10"/>
  <c r="C186" i="10"/>
  <c r="I185" i="10"/>
  <c r="H185" i="10"/>
  <c r="G185" i="10"/>
  <c r="F185" i="10"/>
  <c r="E185" i="10"/>
  <c r="D185" i="10"/>
  <c r="C185" i="10"/>
  <c r="I184" i="10"/>
  <c r="H184" i="10"/>
  <c r="G184" i="10"/>
  <c r="F184" i="10"/>
  <c r="E184" i="10"/>
  <c r="D184" i="10"/>
  <c r="C184" i="10"/>
  <c r="I183" i="10"/>
  <c r="H183" i="10"/>
  <c r="G183" i="10"/>
  <c r="F183" i="10"/>
  <c r="E183" i="10"/>
  <c r="D183" i="10"/>
  <c r="C183" i="10"/>
  <c r="I182" i="10"/>
  <c r="H182" i="10"/>
  <c r="G182" i="10"/>
  <c r="F182" i="10"/>
  <c r="E182" i="10"/>
  <c r="D182" i="10"/>
  <c r="C182" i="10"/>
  <c r="I181" i="10"/>
  <c r="H181" i="10"/>
  <c r="G181" i="10"/>
  <c r="F181" i="10"/>
  <c r="E181" i="10"/>
  <c r="D181" i="10"/>
  <c r="C181" i="10"/>
  <c r="I180" i="10"/>
  <c r="H180" i="10"/>
  <c r="G180" i="10"/>
  <c r="F180" i="10"/>
  <c r="E180" i="10"/>
  <c r="D180" i="10"/>
  <c r="C180" i="10"/>
  <c r="I178" i="10"/>
  <c r="H178" i="10"/>
  <c r="G178" i="10"/>
  <c r="F178" i="10"/>
  <c r="E178" i="10"/>
  <c r="D178" i="10"/>
  <c r="C178" i="10"/>
  <c r="I177" i="10"/>
  <c r="H177" i="10"/>
  <c r="G177" i="10"/>
  <c r="F177" i="10"/>
  <c r="E177" i="10"/>
  <c r="D177" i="10"/>
  <c r="C177" i="10"/>
  <c r="I176" i="10"/>
  <c r="H176" i="10"/>
  <c r="G176" i="10"/>
  <c r="F176" i="10"/>
  <c r="E176" i="10"/>
  <c r="D176" i="10"/>
  <c r="C176" i="10"/>
  <c r="I175" i="10"/>
  <c r="H175" i="10"/>
  <c r="G175" i="10"/>
  <c r="F175" i="10"/>
  <c r="E175" i="10"/>
  <c r="D175" i="10"/>
  <c r="C175" i="10"/>
  <c r="I174" i="10"/>
  <c r="H174" i="10"/>
  <c r="G174" i="10"/>
  <c r="F174" i="10"/>
  <c r="E174" i="10"/>
  <c r="D174" i="10"/>
  <c r="C174" i="10"/>
  <c r="I173" i="10"/>
  <c r="H173" i="10"/>
  <c r="G173" i="10"/>
  <c r="F173" i="10"/>
  <c r="E173" i="10"/>
  <c r="D173" i="10"/>
  <c r="C173" i="10"/>
  <c r="I172" i="10"/>
  <c r="H172" i="10"/>
  <c r="G172" i="10"/>
  <c r="F172" i="10"/>
  <c r="E172" i="10"/>
  <c r="D172" i="10"/>
  <c r="C172" i="10"/>
  <c r="I171" i="10"/>
  <c r="H171" i="10"/>
  <c r="G171" i="10"/>
  <c r="F171" i="10"/>
  <c r="E171" i="10"/>
  <c r="D171" i="10"/>
  <c r="C171" i="10"/>
  <c r="I170" i="10"/>
  <c r="H170" i="10"/>
  <c r="G170" i="10"/>
  <c r="F170" i="10"/>
  <c r="E170" i="10"/>
  <c r="D170" i="10"/>
  <c r="C170" i="10"/>
  <c r="I169" i="10"/>
  <c r="H169" i="10"/>
  <c r="G169" i="10"/>
  <c r="F169" i="10"/>
  <c r="E169" i="10"/>
  <c r="D169" i="10"/>
  <c r="C169" i="10"/>
  <c r="I168" i="10"/>
  <c r="H168" i="10"/>
  <c r="G168" i="10"/>
  <c r="F168" i="10"/>
  <c r="E168" i="10"/>
  <c r="D168" i="10"/>
  <c r="C168" i="10"/>
  <c r="I167" i="10"/>
  <c r="H167" i="10"/>
  <c r="G167" i="10"/>
  <c r="F167" i="10"/>
  <c r="E167" i="10"/>
  <c r="D167" i="10"/>
  <c r="C167" i="10"/>
  <c r="I166" i="10"/>
  <c r="H166" i="10"/>
  <c r="G166" i="10"/>
  <c r="F166" i="10"/>
  <c r="E166" i="10"/>
  <c r="D166" i="10"/>
  <c r="C166" i="10"/>
  <c r="I165" i="10"/>
  <c r="H165" i="10"/>
  <c r="G165" i="10"/>
  <c r="F165" i="10"/>
  <c r="E165" i="10"/>
  <c r="D165" i="10"/>
  <c r="C165" i="10"/>
  <c r="I164" i="10"/>
  <c r="H164" i="10"/>
  <c r="G164" i="10"/>
  <c r="F164" i="10"/>
  <c r="E164" i="10"/>
  <c r="D164" i="10"/>
  <c r="C164" i="10"/>
  <c r="I163" i="10"/>
  <c r="H163" i="10"/>
  <c r="G163" i="10"/>
  <c r="F163" i="10"/>
  <c r="E163" i="10"/>
  <c r="D163" i="10"/>
  <c r="C163" i="10"/>
  <c r="I162" i="10"/>
  <c r="H162" i="10"/>
  <c r="G162" i="10"/>
  <c r="F162" i="10"/>
  <c r="E162" i="10"/>
  <c r="D162" i="10"/>
  <c r="C162" i="10"/>
  <c r="I160" i="10"/>
  <c r="H160" i="10"/>
  <c r="G160" i="10"/>
  <c r="F160" i="10"/>
  <c r="E160" i="10"/>
  <c r="D160" i="10"/>
  <c r="C160" i="10"/>
  <c r="I159" i="10"/>
  <c r="H159" i="10"/>
  <c r="G159" i="10"/>
  <c r="F159" i="10"/>
  <c r="E159" i="10"/>
  <c r="D159" i="10"/>
  <c r="C159" i="10"/>
  <c r="I158" i="10"/>
  <c r="H158" i="10"/>
  <c r="G158" i="10"/>
  <c r="F158" i="10"/>
  <c r="E158" i="10"/>
  <c r="D158" i="10"/>
  <c r="C158" i="10"/>
  <c r="I157" i="10"/>
  <c r="H157" i="10"/>
  <c r="G157" i="10"/>
  <c r="F157" i="10"/>
  <c r="E157" i="10"/>
  <c r="D157" i="10"/>
  <c r="C157" i="10"/>
  <c r="I156" i="10"/>
  <c r="H156" i="10"/>
  <c r="G156" i="10"/>
  <c r="F156" i="10"/>
  <c r="E156" i="10"/>
  <c r="D156" i="10"/>
  <c r="C156" i="10"/>
  <c r="I155" i="10"/>
  <c r="H155" i="10"/>
  <c r="G155" i="10"/>
  <c r="F155" i="10"/>
  <c r="E155" i="10"/>
  <c r="D155" i="10"/>
  <c r="C155" i="10"/>
  <c r="I154" i="10"/>
  <c r="H154" i="10"/>
  <c r="G154" i="10"/>
  <c r="F154" i="10"/>
  <c r="E154" i="10"/>
  <c r="D154" i="10"/>
  <c r="C154" i="10"/>
  <c r="I153" i="10"/>
  <c r="H153" i="10"/>
  <c r="G153" i="10"/>
  <c r="F153" i="10"/>
  <c r="E153" i="10"/>
  <c r="D153" i="10"/>
  <c r="C153" i="10"/>
  <c r="I152" i="10"/>
  <c r="H152" i="10"/>
  <c r="G152" i="10"/>
  <c r="F152" i="10"/>
  <c r="E152" i="10"/>
  <c r="D152" i="10"/>
  <c r="C152" i="10"/>
  <c r="I151" i="10"/>
  <c r="H151" i="10"/>
  <c r="G151" i="10"/>
  <c r="F151" i="10"/>
  <c r="E151" i="10"/>
  <c r="D151" i="10"/>
  <c r="C151" i="10"/>
  <c r="I150" i="10"/>
  <c r="H150" i="10"/>
  <c r="G150" i="10"/>
  <c r="F150" i="10"/>
  <c r="E150" i="10"/>
  <c r="D150" i="10"/>
  <c r="C150" i="10"/>
  <c r="I149" i="10"/>
  <c r="H149" i="10"/>
  <c r="G149" i="10"/>
  <c r="F149" i="10"/>
  <c r="E149" i="10"/>
  <c r="D149" i="10"/>
  <c r="C149" i="10"/>
  <c r="I148" i="10"/>
  <c r="H148" i="10"/>
  <c r="G148" i="10"/>
  <c r="F148" i="10"/>
  <c r="E148" i="10"/>
  <c r="D148" i="10"/>
  <c r="C148" i="10"/>
  <c r="I147" i="10"/>
  <c r="H147" i="10"/>
  <c r="G147" i="10"/>
  <c r="F147" i="10"/>
  <c r="E147" i="10"/>
  <c r="D147" i="10"/>
  <c r="C147" i="10"/>
  <c r="I146" i="10"/>
  <c r="H146" i="10"/>
  <c r="G146" i="10"/>
  <c r="F146" i="10"/>
  <c r="E146" i="10"/>
  <c r="D146" i="10"/>
  <c r="C146" i="10"/>
  <c r="I145" i="10"/>
  <c r="H145" i="10"/>
  <c r="G145" i="10"/>
  <c r="F145" i="10"/>
  <c r="E145" i="10"/>
  <c r="D145" i="10"/>
  <c r="C145" i="10"/>
  <c r="I144" i="10"/>
  <c r="H144" i="10"/>
  <c r="G144" i="10"/>
  <c r="F144" i="10"/>
  <c r="E144" i="10"/>
  <c r="D144" i="10"/>
  <c r="C144" i="10"/>
  <c r="I143" i="10"/>
  <c r="H143" i="10"/>
  <c r="G143" i="10"/>
  <c r="F143" i="10"/>
  <c r="E143" i="10"/>
  <c r="D143" i="10"/>
  <c r="C143" i="10"/>
  <c r="I142" i="10"/>
  <c r="H142" i="10"/>
  <c r="G142" i="10"/>
  <c r="F142" i="10"/>
  <c r="E142" i="10"/>
  <c r="D142" i="10"/>
  <c r="C142" i="10"/>
  <c r="I141" i="10"/>
  <c r="H141" i="10"/>
  <c r="G141" i="10"/>
  <c r="F141" i="10"/>
  <c r="E141" i="10"/>
  <c r="D141" i="10"/>
  <c r="C141" i="10"/>
  <c r="I140" i="10"/>
  <c r="H140" i="10"/>
  <c r="G140" i="10"/>
  <c r="F140" i="10"/>
  <c r="E140" i="10"/>
  <c r="D140" i="10"/>
  <c r="C140" i="10"/>
  <c r="I139" i="10"/>
  <c r="H139" i="10"/>
  <c r="G139" i="10"/>
  <c r="F139" i="10"/>
  <c r="E139" i="10"/>
  <c r="D139" i="10"/>
  <c r="C139" i="10"/>
  <c r="I138" i="10"/>
  <c r="H138" i="10"/>
  <c r="G138" i="10"/>
  <c r="F138" i="10"/>
  <c r="E138" i="10"/>
  <c r="D138" i="10"/>
  <c r="C138" i="10"/>
  <c r="I137" i="10"/>
  <c r="H137" i="10"/>
  <c r="G137" i="10"/>
  <c r="F137" i="10"/>
  <c r="E137" i="10"/>
  <c r="D137" i="10"/>
  <c r="C137" i="10"/>
  <c r="I135" i="10"/>
  <c r="H135" i="10"/>
  <c r="G135" i="10"/>
  <c r="F135" i="10"/>
  <c r="E135" i="10"/>
  <c r="D135" i="10"/>
  <c r="C135" i="10"/>
  <c r="I134" i="10"/>
  <c r="H134" i="10"/>
  <c r="G134" i="10"/>
  <c r="F134" i="10"/>
  <c r="E134" i="10"/>
  <c r="D134" i="10"/>
  <c r="C134" i="10"/>
  <c r="I133" i="10"/>
  <c r="H133" i="10"/>
  <c r="G133" i="10"/>
  <c r="F133" i="10"/>
  <c r="E133" i="10"/>
  <c r="D133" i="10"/>
  <c r="C133" i="10"/>
  <c r="I132" i="10"/>
  <c r="H132" i="10"/>
  <c r="G132" i="10"/>
  <c r="F132" i="10"/>
  <c r="E132" i="10"/>
  <c r="D132" i="10"/>
  <c r="C132" i="10"/>
  <c r="I131" i="10"/>
  <c r="H131" i="10"/>
  <c r="G131" i="10"/>
  <c r="F131" i="10"/>
  <c r="E131" i="10"/>
  <c r="D131" i="10"/>
  <c r="C131" i="10"/>
  <c r="I130" i="10"/>
  <c r="H130" i="10"/>
  <c r="G130" i="10"/>
  <c r="F130" i="10"/>
  <c r="E130" i="10"/>
  <c r="D130" i="10"/>
  <c r="C130" i="10"/>
  <c r="I129" i="10"/>
  <c r="H129" i="10"/>
  <c r="G129" i="10"/>
  <c r="F129" i="10"/>
  <c r="E129" i="10"/>
  <c r="D129" i="10"/>
  <c r="C129" i="10"/>
  <c r="I128" i="10"/>
  <c r="H128" i="10"/>
  <c r="G128" i="10"/>
  <c r="F128" i="10"/>
  <c r="E128" i="10"/>
  <c r="D128" i="10"/>
  <c r="C128" i="10"/>
  <c r="I127" i="10"/>
  <c r="H127" i="10"/>
  <c r="G127" i="10"/>
  <c r="F127" i="10"/>
  <c r="E127" i="10"/>
  <c r="D127" i="10"/>
  <c r="C127" i="10"/>
  <c r="I126" i="10"/>
  <c r="H126" i="10"/>
  <c r="G126" i="10"/>
  <c r="F126" i="10"/>
  <c r="E126" i="10"/>
  <c r="D126" i="10"/>
  <c r="C126" i="10"/>
  <c r="I125" i="10"/>
  <c r="H125" i="10"/>
  <c r="G125" i="10"/>
  <c r="F125" i="10"/>
  <c r="E125" i="10"/>
  <c r="D125" i="10"/>
  <c r="C125" i="10"/>
  <c r="I124" i="10"/>
  <c r="H124" i="10"/>
  <c r="G124" i="10"/>
  <c r="F124" i="10"/>
  <c r="E124" i="10"/>
  <c r="D124" i="10"/>
  <c r="C124" i="10"/>
  <c r="I123" i="10"/>
  <c r="H123" i="10"/>
  <c r="G123" i="10"/>
  <c r="F123" i="10"/>
  <c r="E123" i="10"/>
  <c r="D123" i="10"/>
  <c r="C123" i="10"/>
  <c r="I122" i="10"/>
  <c r="H122" i="10"/>
  <c r="G122" i="10"/>
  <c r="F122" i="10"/>
  <c r="E122" i="10"/>
  <c r="D122" i="10"/>
  <c r="C122" i="10"/>
  <c r="I121" i="10"/>
  <c r="H121" i="10"/>
  <c r="G121" i="10"/>
  <c r="F121" i="10"/>
  <c r="E121" i="10"/>
  <c r="D121" i="10"/>
  <c r="C121" i="10"/>
  <c r="I119" i="10"/>
  <c r="H119" i="10"/>
  <c r="G119" i="10"/>
  <c r="F119" i="10"/>
  <c r="E119" i="10"/>
  <c r="D119" i="10"/>
  <c r="C119" i="10"/>
  <c r="I118" i="10"/>
  <c r="H118" i="10"/>
  <c r="G118" i="10"/>
  <c r="F118" i="10"/>
  <c r="E118" i="10"/>
  <c r="D118" i="10"/>
  <c r="C118" i="10"/>
  <c r="I117" i="10"/>
  <c r="H117" i="10"/>
  <c r="G117" i="10"/>
  <c r="F117" i="10"/>
  <c r="E117" i="10"/>
  <c r="D117" i="10"/>
  <c r="C117" i="10"/>
  <c r="I116" i="10"/>
  <c r="H116" i="10"/>
  <c r="G116" i="10"/>
  <c r="F116" i="10"/>
  <c r="E116" i="10"/>
  <c r="D116" i="10"/>
  <c r="C116" i="10"/>
  <c r="I115" i="10"/>
  <c r="H115" i="10"/>
  <c r="G115" i="10"/>
  <c r="F115" i="10"/>
  <c r="E115" i="10"/>
  <c r="D115" i="10"/>
  <c r="C115" i="10"/>
  <c r="I114" i="10"/>
  <c r="H114" i="10"/>
  <c r="G114" i="10"/>
  <c r="F114" i="10"/>
  <c r="E114" i="10"/>
  <c r="D114" i="10"/>
  <c r="C114" i="10"/>
  <c r="I113" i="10"/>
  <c r="H113" i="10"/>
  <c r="G113" i="10"/>
  <c r="F113" i="10"/>
  <c r="E113" i="10"/>
  <c r="D113" i="10"/>
  <c r="C113" i="10"/>
  <c r="I112" i="10"/>
  <c r="H112" i="10"/>
  <c r="G112" i="10"/>
  <c r="F112" i="10"/>
  <c r="E112" i="10"/>
  <c r="D112" i="10"/>
  <c r="C112" i="10"/>
  <c r="I111" i="10"/>
  <c r="H111" i="10"/>
  <c r="G111" i="10"/>
  <c r="F111" i="10"/>
  <c r="E111" i="10"/>
  <c r="D111" i="10"/>
  <c r="C111" i="10"/>
  <c r="I110" i="10"/>
  <c r="H110" i="10"/>
  <c r="G110" i="10"/>
  <c r="F110" i="10"/>
  <c r="E110" i="10"/>
  <c r="D110" i="10"/>
  <c r="C110" i="10"/>
  <c r="I105" i="10"/>
  <c r="H105" i="10"/>
  <c r="G105" i="10"/>
  <c r="F105" i="10"/>
  <c r="E105" i="10"/>
  <c r="D105" i="10"/>
  <c r="C105" i="10"/>
  <c r="I104" i="10"/>
  <c r="H104" i="10"/>
  <c r="G104" i="10"/>
  <c r="F104" i="10"/>
  <c r="E104" i="10"/>
  <c r="D104" i="10"/>
  <c r="C104" i="10"/>
  <c r="I103" i="10"/>
  <c r="H103" i="10"/>
  <c r="G103" i="10"/>
  <c r="F103" i="10"/>
  <c r="E103" i="10"/>
  <c r="D103" i="10"/>
  <c r="C103" i="10"/>
  <c r="I102" i="10"/>
  <c r="H102" i="10"/>
  <c r="G102" i="10"/>
  <c r="F102" i="10"/>
  <c r="E102" i="10"/>
  <c r="D102" i="10"/>
  <c r="C102" i="10"/>
  <c r="I101" i="10"/>
  <c r="H101" i="10"/>
  <c r="G101" i="10"/>
  <c r="F101" i="10"/>
  <c r="E101" i="10"/>
  <c r="D101" i="10"/>
  <c r="C101" i="10"/>
  <c r="I100" i="10"/>
  <c r="H100" i="10"/>
  <c r="G100" i="10"/>
  <c r="F100" i="10"/>
  <c r="E100" i="10"/>
  <c r="D100" i="10"/>
  <c r="C100" i="10"/>
  <c r="I99" i="10"/>
  <c r="H99" i="10"/>
  <c r="G99" i="10"/>
  <c r="F99" i="10"/>
  <c r="E99" i="10"/>
  <c r="D99" i="10"/>
  <c r="C99" i="10"/>
  <c r="I98" i="10"/>
  <c r="H98" i="10"/>
  <c r="G98" i="10"/>
  <c r="F98" i="10"/>
  <c r="E98" i="10"/>
  <c r="D98" i="10"/>
  <c r="C98" i="10"/>
  <c r="I97" i="10"/>
  <c r="H97" i="10"/>
  <c r="G97" i="10"/>
  <c r="F97" i="10"/>
  <c r="E97" i="10"/>
  <c r="D97" i="10"/>
  <c r="C97" i="10"/>
  <c r="I96" i="10"/>
  <c r="H96" i="10"/>
  <c r="G96" i="10"/>
  <c r="F96" i="10"/>
  <c r="E96" i="10"/>
  <c r="D96" i="10"/>
  <c r="C96" i="10"/>
  <c r="I95" i="10"/>
  <c r="H95" i="10"/>
  <c r="G95" i="10"/>
  <c r="F95" i="10"/>
  <c r="E95" i="10"/>
  <c r="D95" i="10"/>
  <c r="C95" i="10"/>
  <c r="I94" i="10"/>
  <c r="H94" i="10"/>
  <c r="G94" i="10"/>
  <c r="F94" i="10"/>
  <c r="E94" i="10"/>
  <c r="D94" i="10"/>
  <c r="C94" i="10"/>
  <c r="I93" i="10"/>
  <c r="H93" i="10"/>
  <c r="G93" i="10"/>
  <c r="F93" i="10"/>
  <c r="E93" i="10"/>
  <c r="D93" i="10"/>
  <c r="C93" i="10"/>
  <c r="I92" i="10"/>
  <c r="H92" i="10"/>
  <c r="G92" i="10"/>
  <c r="F92" i="10"/>
  <c r="E92" i="10"/>
  <c r="D92" i="10"/>
  <c r="C92" i="10"/>
  <c r="I91" i="10"/>
  <c r="H91" i="10"/>
  <c r="G91" i="10"/>
  <c r="F91" i="10"/>
  <c r="E91" i="10"/>
  <c r="D91" i="10"/>
  <c r="C91" i="10"/>
  <c r="I90" i="10"/>
  <c r="H90" i="10"/>
  <c r="G90" i="10"/>
  <c r="F90" i="10"/>
  <c r="E90" i="10"/>
  <c r="D90" i="10"/>
  <c r="C90" i="10"/>
  <c r="I88" i="10"/>
  <c r="H88" i="10"/>
  <c r="G88" i="10"/>
  <c r="F88" i="10"/>
  <c r="E88" i="10"/>
  <c r="D88" i="10"/>
  <c r="C88" i="10"/>
  <c r="I84" i="10"/>
  <c r="H84" i="10"/>
  <c r="G84" i="10"/>
  <c r="F84" i="10"/>
  <c r="E84" i="10"/>
  <c r="D84" i="10"/>
  <c r="C84" i="10"/>
  <c r="I83" i="10"/>
  <c r="H83" i="10"/>
  <c r="G83" i="10"/>
  <c r="F83" i="10"/>
  <c r="E83" i="10"/>
  <c r="D83" i="10"/>
  <c r="C83" i="10"/>
  <c r="I82" i="10"/>
  <c r="H82" i="10"/>
  <c r="G82" i="10"/>
  <c r="F82" i="10"/>
  <c r="E82" i="10"/>
  <c r="D82" i="10"/>
  <c r="C82" i="10"/>
  <c r="I81" i="10"/>
  <c r="H81" i="10"/>
  <c r="G81" i="10"/>
  <c r="F81" i="10"/>
  <c r="E81" i="10"/>
  <c r="D81" i="10"/>
  <c r="C81" i="10"/>
  <c r="I80" i="10"/>
  <c r="H80" i="10"/>
  <c r="G80" i="10"/>
  <c r="F80" i="10"/>
  <c r="E80" i="10"/>
  <c r="D80" i="10"/>
  <c r="C80" i="10"/>
  <c r="I79" i="10"/>
  <c r="H79" i="10"/>
  <c r="G79" i="10"/>
  <c r="F79" i="10"/>
  <c r="E79" i="10"/>
  <c r="D79" i="10"/>
  <c r="C79" i="10"/>
  <c r="I78" i="10"/>
  <c r="H78" i="10"/>
  <c r="G78" i="10"/>
  <c r="F78" i="10"/>
  <c r="E78" i="10"/>
  <c r="D78" i="10"/>
  <c r="C78" i="10"/>
  <c r="I77" i="10"/>
  <c r="H77" i="10"/>
  <c r="G77" i="10"/>
  <c r="F77" i="10"/>
  <c r="E77" i="10"/>
  <c r="D77" i="10"/>
  <c r="C77" i="10"/>
  <c r="I76" i="10"/>
  <c r="H76" i="10"/>
  <c r="G76" i="10"/>
  <c r="F76" i="10"/>
  <c r="E76" i="10"/>
  <c r="D76" i="10"/>
  <c r="C76" i="10"/>
  <c r="I75" i="10"/>
  <c r="H75" i="10"/>
  <c r="G75" i="10"/>
  <c r="F75" i="10"/>
  <c r="E75" i="10"/>
  <c r="D75" i="10"/>
  <c r="C75" i="10"/>
  <c r="I73" i="10"/>
  <c r="H73" i="10"/>
  <c r="G73" i="10"/>
  <c r="F73" i="10"/>
  <c r="E73" i="10"/>
  <c r="D73" i="10"/>
  <c r="C73" i="10"/>
  <c r="I72" i="10"/>
  <c r="H72" i="10"/>
  <c r="G72" i="10"/>
  <c r="F72" i="10"/>
  <c r="E72" i="10"/>
  <c r="D72" i="10"/>
  <c r="C72" i="10"/>
  <c r="I71" i="10"/>
  <c r="H71" i="10"/>
  <c r="G71" i="10"/>
  <c r="F71" i="10"/>
  <c r="E71" i="10"/>
  <c r="D71" i="10"/>
  <c r="C71" i="10"/>
  <c r="I70" i="10"/>
  <c r="H70" i="10"/>
  <c r="G70" i="10"/>
  <c r="F70" i="10"/>
  <c r="E70" i="10"/>
  <c r="D70" i="10"/>
  <c r="C70" i="10"/>
  <c r="I69" i="10"/>
  <c r="H69" i="10"/>
  <c r="G69" i="10"/>
  <c r="F69" i="10"/>
  <c r="E69" i="10"/>
  <c r="D69" i="10"/>
  <c r="C69" i="10"/>
  <c r="I68" i="10"/>
  <c r="H68" i="10"/>
  <c r="G68" i="10"/>
  <c r="F68" i="10"/>
  <c r="E68" i="10"/>
  <c r="D68" i="10"/>
  <c r="C68" i="10"/>
  <c r="I67" i="10"/>
  <c r="H67" i="10"/>
  <c r="G67" i="10"/>
  <c r="F67" i="10"/>
  <c r="E67" i="10"/>
  <c r="D67" i="10"/>
  <c r="C67" i="10"/>
  <c r="I66" i="10"/>
  <c r="H66" i="10"/>
  <c r="G66" i="10"/>
  <c r="F66" i="10"/>
  <c r="E66" i="10"/>
  <c r="D66" i="10"/>
  <c r="C66" i="10"/>
  <c r="I65" i="10"/>
  <c r="H65" i="10"/>
  <c r="G65" i="10"/>
  <c r="F65" i="10"/>
  <c r="E65" i="10"/>
  <c r="D65" i="10"/>
  <c r="C65" i="10"/>
  <c r="I36" i="10"/>
  <c r="J36" i="10" s="1"/>
  <c r="H36" i="10"/>
  <c r="G36" i="10"/>
  <c r="F36" i="10"/>
  <c r="E36" i="10"/>
  <c r="D36" i="10"/>
  <c r="C36" i="10"/>
  <c r="I35" i="10"/>
  <c r="J35" i="10" s="1"/>
  <c r="H35" i="10"/>
  <c r="G35" i="10"/>
  <c r="F35" i="10"/>
  <c r="E35" i="10"/>
  <c r="D35" i="10"/>
  <c r="C35" i="10"/>
  <c r="I34" i="10"/>
  <c r="J34" i="10" s="1"/>
  <c r="H34" i="10"/>
  <c r="G34" i="10"/>
  <c r="F34" i="10"/>
  <c r="E34" i="10"/>
  <c r="D34" i="10"/>
  <c r="C34" i="10"/>
  <c r="I33" i="10"/>
  <c r="J33" i="10" s="1"/>
  <c r="H33" i="10"/>
  <c r="G33" i="10"/>
  <c r="F33" i="10"/>
  <c r="E33" i="10"/>
  <c r="D33" i="10"/>
  <c r="C33" i="10"/>
  <c r="I32" i="10"/>
  <c r="J32" i="10" s="1"/>
  <c r="H32" i="10"/>
  <c r="G32" i="10"/>
  <c r="F32" i="10"/>
  <c r="E32" i="10"/>
  <c r="D32" i="10"/>
  <c r="C32" i="10"/>
  <c r="I43" i="10"/>
  <c r="J43" i="10" s="1"/>
  <c r="H43" i="10"/>
  <c r="G43" i="10"/>
  <c r="F43" i="10"/>
  <c r="E43" i="10"/>
  <c r="D43" i="10"/>
  <c r="C43" i="10"/>
  <c r="I42" i="10"/>
  <c r="J42" i="10" s="1"/>
  <c r="H42" i="10"/>
  <c r="G42" i="10"/>
  <c r="F42" i="10"/>
  <c r="E42" i="10"/>
  <c r="D42" i="10"/>
  <c r="C42" i="10"/>
  <c r="I41" i="10"/>
  <c r="J41" i="10" s="1"/>
  <c r="H41" i="10"/>
  <c r="G41" i="10"/>
  <c r="F41" i="10"/>
  <c r="E41" i="10"/>
  <c r="D41" i="10"/>
  <c r="C41" i="10"/>
  <c r="I40" i="10"/>
  <c r="J40" i="10" s="1"/>
  <c r="H40" i="10"/>
  <c r="G40" i="10"/>
  <c r="F40" i="10"/>
  <c r="E40" i="10"/>
  <c r="D40" i="10"/>
  <c r="C40" i="10"/>
  <c r="I39" i="10"/>
  <c r="J39" i="10" s="1"/>
  <c r="H39" i="10"/>
  <c r="G39" i="10"/>
  <c r="F39" i="10"/>
  <c r="E39" i="10"/>
  <c r="D39" i="10"/>
  <c r="C39" i="10"/>
  <c r="I38" i="10"/>
  <c r="J38" i="10" s="1"/>
  <c r="H38" i="10"/>
  <c r="G38" i="10"/>
  <c r="F38" i="10"/>
  <c r="E38" i="10"/>
  <c r="D38" i="10"/>
  <c r="C38" i="10"/>
  <c r="I30" i="10"/>
  <c r="H30" i="10"/>
  <c r="G30" i="10"/>
  <c r="F30" i="10"/>
  <c r="E30" i="10"/>
  <c r="D30" i="10"/>
  <c r="C30" i="10"/>
  <c r="I29" i="10"/>
  <c r="H29" i="10"/>
  <c r="G29" i="10"/>
  <c r="F29" i="10"/>
  <c r="E29" i="10"/>
  <c r="D29" i="10"/>
  <c r="C29" i="10"/>
  <c r="I28" i="10"/>
  <c r="H28" i="10"/>
  <c r="G28" i="10"/>
  <c r="F28" i="10"/>
  <c r="E28" i="10"/>
  <c r="D28" i="10"/>
  <c r="C28" i="10"/>
  <c r="I27" i="10"/>
  <c r="H27" i="10"/>
  <c r="G27" i="10"/>
  <c r="F27" i="10"/>
  <c r="E27" i="10"/>
  <c r="D27" i="10"/>
  <c r="C27" i="10"/>
  <c r="I26" i="10"/>
  <c r="H26" i="10"/>
  <c r="G26" i="10"/>
  <c r="F26" i="10"/>
  <c r="E26" i="10"/>
  <c r="D26" i="10"/>
  <c r="C26" i="10"/>
  <c r="I25" i="10"/>
  <c r="H25" i="10"/>
  <c r="G25" i="10"/>
  <c r="F25" i="10"/>
  <c r="E25" i="10"/>
  <c r="D25" i="10"/>
  <c r="C25" i="10"/>
  <c r="I24" i="10"/>
  <c r="J24" i="10" s="1"/>
  <c r="H24" i="10"/>
  <c r="G24" i="10"/>
  <c r="F24" i="10"/>
  <c r="E24" i="10"/>
  <c r="D24" i="10"/>
  <c r="C24" i="10"/>
  <c r="A59" i="10" l="1"/>
  <c r="J26" i="10"/>
  <c r="J25" i="10"/>
  <c r="J27" i="10"/>
  <c r="F17" i="2"/>
  <c r="E17" i="2"/>
  <c r="F14" i="2"/>
  <c r="E14" i="2"/>
  <c r="F13" i="2"/>
  <c r="E13" i="2"/>
  <c r="F12" i="2"/>
  <c r="E12" i="2"/>
  <c r="F11" i="2"/>
  <c r="E11" i="2"/>
  <c r="F10" i="2"/>
  <c r="E10" i="2"/>
  <c r="F9" i="2"/>
  <c r="E9" i="2"/>
  <c r="F8" i="2"/>
  <c r="E8" i="2"/>
  <c r="F7" i="2"/>
  <c r="E7" i="2"/>
  <c r="F6" i="2"/>
  <c r="E6" i="2"/>
  <c r="F5" i="2"/>
  <c r="E5" i="2"/>
  <c r="F4" i="2"/>
  <c r="E4" i="2"/>
  <c r="F3" i="2"/>
  <c r="E3" i="2"/>
  <c r="F2" i="2"/>
  <c r="E2" i="2"/>
  <c r="F21" i="2" l="1"/>
  <c r="E21" i="2"/>
  <c r="J29" i="10"/>
  <c r="J28" i="10"/>
  <c r="N44" i="20"/>
  <c r="N43" i="20"/>
  <c r="N42" i="20"/>
  <c r="N41" i="20"/>
  <c r="N40" i="20"/>
  <c r="N39" i="20"/>
  <c r="N38" i="20"/>
  <c r="N37" i="20"/>
  <c r="N36" i="20"/>
  <c r="N35" i="20"/>
  <c r="N34" i="20"/>
  <c r="N33" i="20"/>
  <c r="N32" i="20"/>
  <c r="N31" i="20"/>
  <c r="N30" i="20"/>
  <c r="A173" i="18"/>
  <c r="D173" i="18" s="1"/>
  <c r="D38" i="18"/>
  <c r="C38" i="18"/>
  <c r="B38" i="18"/>
  <c r="B173" i="18" l="1"/>
  <c r="C173" i="18"/>
  <c r="C289" i="14"/>
  <c r="A289" i="14"/>
  <c r="H289" i="14" s="1"/>
  <c r="D288" i="14"/>
  <c r="C288" i="14"/>
  <c r="A288" i="14"/>
  <c r="F288" i="14" s="1"/>
  <c r="D287" i="14"/>
  <c r="C287" i="14"/>
  <c r="A287" i="14"/>
  <c r="F287" i="14" s="1"/>
  <c r="D286" i="14"/>
  <c r="C286" i="14"/>
  <c r="A286" i="14"/>
  <c r="F286" i="14" s="1"/>
  <c r="C285" i="14"/>
  <c r="A285" i="14"/>
  <c r="H285" i="14" s="1"/>
  <c r="C284" i="14"/>
  <c r="A284" i="14"/>
  <c r="H284" i="14" s="1"/>
  <c r="C283" i="14"/>
  <c r="A283" i="14"/>
  <c r="H283" i="14" s="1"/>
  <c r="D282" i="14"/>
  <c r="C282" i="14"/>
  <c r="A282" i="14"/>
  <c r="F282" i="14" s="1"/>
  <c r="D281" i="14"/>
  <c r="C281" i="14"/>
  <c r="A281" i="14"/>
  <c r="F281" i="14" s="1"/>
  <c r="D280" i="14"/>
  <c r="C280" i="14"/>
  <c r="D279" i="14"/>
  <c r="C279" i="14"/>
  <c r="D278" i="14"/>
  <c r="C278" i="14"/>
  <c r="D276" i="14"/>
  <c r="C276" i="14"/>
  <c r="D275" i="14"/>
  <c r="C275" i="14"/>
  <c r="D274" i="14"/>
  <c r="C274" i="14"/>
  <c r="D273" i="14"/>
  <c r="C273" i="14"/>
  <c r="D272" i="14"/>
  <c r="C272" i="14"/>
  <c r="D271" i="14"/>
  <c r="C271" i="14"/>
  <c r="D269" i="14"/>
  <c r="C269" i="14"/>
  <c r="D268" i="14"/>
  <c r="C268" i="14"/>
  <c r="D267" i="14"/>
  <c r="C267" i="14"/>
  <c r="D266" i="14"/>
  <c r="C266" i="14"/>
  <c r="D265" i="14"/>
  <c r="C265" i="14"/>
  <c r="D264" i="14"/>
  <c r="C264" i="14"/>
  <c r="D263" i="14"/>
  <c r="C263" i="14"/>
  <c r="D262" i="14"/>
  <c r="C262" i="14"/>
  <c r="D261" i="14"/>
  <c r="C261" i="14"/>
  <c r="D260" i="14"/>
  <c r="C260" i="14"/>
  <c r="D259" i="14"/>
  <c r="C259" i="14"/>
  <c r="D258" i="14"/>
  <c r="C258" i="14"/>
  <c r="D257" i="14"/>
  <c r="C257" i="14"/>
  <c r="D256" i="14"/>
  <c r="C256" i="14"/>
  <c r="D255" i="14"/>
  <c r="C255" i="14"/>
  <c r="D254" i="14"/>
  <c r="C254" i="14"/>
  <c r="D253" i="14"/>
  <c r="C253" i="14"/>
  <c r="D252" i="14"/>
  <c r="C252" i="14"/>
  <c r="D251" i="14"/>
  <c r="C251" i="14"/>
  <c r="D250" i="14"/>
  <c r="C250" i="14"/>
  <c r="D249" i="14"/>
  <c r="C249" i="14"/>
  <c r="D248" i="14"/>
  <c r="C248" i="14"/>
  <c r="D245" i="14"/>
  <c r="C245" i="14"/>
  <c r="D244" i="14"/>
  <c r="C244" i="14"/>
  <c r="D243" i="14"/>
  <c r="C243" i="14"/>
  <c r="D242" i="14"/>
  <c r="C242" i="14"/>
  <c r="D241" i="14"/>
  <c r="C241" i="14"/>
  <c r="D239" i="14"/>
  <c r="C239" i="14"/>
  <c r="D238" i="14"/>
  <c r="C238" i="14"/>
  <c r="D237" i="14"/>
  <c r="C237" i="14"/>
  <c r="D236" i="14"/>
  <c r="C236" i="14"/>
  <c r="D230" i="14"/>
  <c r="C230" i="14"/>
  <c r="D228" i="14"/>
  <c r="C228" i="14"/>
  <c r="D227" i="14"/>
  <c r="C227" i="14"/>
  <c r="D226" i="14"/>
  <c r="C226" i="14"/>
  <c r="D225" i="14"/>
  <c r="C225" i="14"/>
  <c r="D224" i="14"/>
  <c r="C224" i="14"/>
  <c r="D223" i="14"/>
  <c r="C223" i="14"/>
  <c r="D222" i="14"/>
  <c r="C222" i="14"/>
  <c r="D221" i="14"/>
  <c r="C221" i="14"/>
  <c r="D220" i="14"/>
  <c r="C220" i="14"/>
  <c r="D219" i="14"/>
  <c r="C219" i="14"/>
  <c r="D218" i="14"/>
  <c r="C218" i="14"/>
  <c r="D217" i="14"/>
  <c r="C217" i="14"/>
  <c r="D216" i="14"/>
  <c r="C216" i="14"/>
  <c r="D215" i="14"/>
  <c r="C215" i="14"/>
  <c r="D214" i="14"/>
  <c r="C214" i="14"/>
  <c r="D213" i="14"/>
  <c r="C213" i="14"/>
  <c r="D212" i="14"/>
  <c r="C212" i="14"/>
  <c r="D208" i="14"/>
  <c r="C208" i="14"/>
  <c r="D207" i="14"/>
  <c r="C207" i="14"/>
  <c r="D206" i="14"/>
  <c r="C206" i="14"/>
  <c r="D205" i="14"/>
  <c r="C205" i="14"/>
  <c r="D204" i="14"/>
  <c r="C204" i="14"/>
  <c r="D203" i="14"/>
  <c r="C203" i="14"/>
  <c r="D201" i="14"/>
  <c r="C201" i="14"/>
  <c r="D200" i="14"/>
  <c r="C200" i="14"/>
  <c r="D198" i="14"/>
  <c r="C198" i="14"/>
  <c r="D197" i="14"/>
  <c r="C197" i="14"/>
  <c r="C196" i="14"/>
  <c r="D195" i="14"/>
  <c r="C195" i="14"/>
  <c r="D194" i="14"/>
  <c r="C194" i="14"/>
  <c r="D193" i="14"/>
  <c r="C193" i="14"/>
  <c r="D192" i="14"/>
  <c r="C192" i="14"/>
  <c r="D191" i="14"/>
  <c r="C191" i="14"/>
  <c r="D190" i="14"/>
  <c r="C190" i="14"/>
  <c r="D189" i="14"/>
  <c r="C189" i="14"/>
  <c r="D188" i="14"/>
  <c r="C188" i="14"/>
  <c r="D186" i="14"/>
  <c r="C186" i="14"/>
  <c r="D181" i="14"/>
  <c r="C181" i="14"/>
  <c r="D180" i="14"/>
  <c r="C180" i="14"/>
  <c r="C179" i="14"/>
  <c r="D178" i="14"/>
  <c r="C178" i="14"/>
  <c r="D177" i="14"/>
  <c r="C177" i="14"/>
  <c r="D175" i="14"/>
  <c r="C175" i="14"/>
  <c r="D174" i="14"/>
  <c r="C174" i="14"/>
  <c r="D173" i="14"/>
  <c r="C173" i="14"/>
  <c r="D172" i="14"/>
  <c r="C172" i="14"/>
  <c r="D171" i="14"/>
  <c r="C171" i="14"/>
  <c r="D170" i="14"/>
  <c r="C170" i="14"/>
  <c r="D168" i="14"/>
  <c r="C168" i="14"/>
  <c r="D167" i="14"/>
  <c r="C167" i="14"/>
  <c r="D166" i="14"/>
  <c r="C166" i="14"/>
  <c r="D165" i="14"/>
  <c r="C165" i="14"/>
  <c r="D164" i="14"/>
  <c r="C164" i="14"/>
  <c r="D163" i="14"/>
  <c r="C163" i="14"/>
  <c r="D162" i="14"/>
  <c r="C162" i="14"/>
  <c r="D161" i="14"/>
  <c r="C161" i="14"/>
  <c r="C160" i="14"/>
  <c r="D159" i="14"/>
  <c r="C159" i="14"/>
  <c r="C158" i="14"/>
  <c r="D157" i="14"/>
  <c r="C157" i="14"/>
  <c r="D156" i="14"/>
  <c r="C156" i="14"/>
  <c r="D155" i="14"/>
  <c r="C155" i="14"/>
  <c r="D154" i="14"/>
  <c r="C154" i="14"/>
  <c r="D153" i="14"/>
  <c r="C153" i="14"/>
  <c r="D152" i="14"/>
  <c r="C152" i="14"/>
  <c r="C151" i="14"/>
  <c r="D150" i="14"/>
  <c r="C150" i="14"/>
  <c r="D149" i="14"/>
  <c r="C149" i="14"/>
  <c r="D148" i="14"/>
  <c r="C148" i="14"/>
  <c r="D147" i="14"/>
  <c r="C147" i="14"/>
  <c r="D146" i="14"/>
  <c r="C146" i="14"/>
  <c r="D145" i="14"/>
  <c r="C145" i="14"/>
  <c r="D139" i="14"/>
  <c r="C139" i="14"/>
  <c r="D138" i="14"/>
  <c r="C138" i="14"/>
  <c r="D137" i="14"/>
  <c r="C137" i="14"/>
  <c r="D136" i="14"/>
  <c r="C136" i="14"/>
  <c r="D135" i="14"/>
  <c r="C135" i="14"/>
  <c r="C134" i="14"/>
  <c r="C133" i="14"/>
  <c r="C132" i="14"/>
  <c r="D131" i="14"/>
  <c r="C131" i="14"/>
  <c r="D130" i="14"/>
  <c r="C130" i="14"/>
  <c r="C129" i="14"/>
  <c r="D128" i="14"/>
  <c r="C128" i="14"/>
  <c r="D126" i="14"/>
  <c r="C126" i="14"/>
  <c r="D125" i="14"/>
  <c r="C125" i="14"/>
  <c r="D124" i="14"/>
  <c r="C124" i="14"/>
  <c r="D123" i="14"/>
  <c r="C123" i="14"/>
  <c r="D122" i="14"/>
  <c r="C122" i="14"/>
  <c r="D121" i="14"/>
  <c r="C121" i="14"/>
  <c r="D120" i="14"/>
  <c r="C120" i="14"/>
  <c r="D119" i="14"/>
  <c r="C119" i="14"/>
  <c r="D118" i="14"/>
  <c r="C118" i="14"/>
  <c r="D117" i="14"/>
  <c r="C117" i="14"/>
  <c r="H282" i="14" l="1"/>
  <c r="H286" i="14"/>
  <c r="H287" i="14"/>
  <c r="H288" i="14"/>
  <c r="H281" i="14"/>
  <c r="D113" i="14"/>
  <c r="C113" i="14"/>
  <c r="D110" i="14"/>
  <c r="C110" i="14"/>
  <c r="D109" i="14"/>
  <c r="C109" i="14"/>
  <c r="D108" i="14"/>
  <c r="C108" i="14"/>
  <c r="D107" i="14"/>
  <c r="C107" i="14"/>
  <c r="D106" i="14"/>
  <c r="C106" i="14"/>
  <c r="D105" i="14"/>
  <c r="C105" i="14"/>
  <c r="D104" i="14"/>
  <c r="C104" i="14"/>
  <c r="D103" i="14"/>
  <c r="C103" i="14"/>
  <c r="D102" i="14"/>
  <c r="C102" i="14"/>
  <c r="D101" i="14"/>
  <c r="C101" i="14"/>
  <c r="D100" i="14"/>
  <c r="C100" i="14"/>
  <c r="D99" i="14"/>
  <c r="C99" i="14"/>
  <c r="D98" i="14"/>
  <c r="C98" i="14"/>
  <c r="D97" i="14"/>
  <c r="C97" i="14"/>
  <c r="D89" i="14"/>
  <c r="C89" i="14"/>
  <c r="C88" i="14"/>
  <c r="D87" i="14"/>
  <c r="C87" i="14"/>
  <c r="D86" i="14"/>
  <c r="C86" i="14"/>
  <c r="D85" i="14"/>
  <c r="C85" i="14"/>
  <c r="D84" i="14"/>
  <c r="C84" i="14"/>
  <c r="D83" i="14"/>
  <c r="C83" i="14"/>
  <c r="D82" i="14"/>
  <c r="C82" i="14"/>
  <c r="D80" i="14"/>
  <c r="D79" i="14"/>
  <c r="D78" i="14"/>
  <c r="D77" i="14"/>
  <c r="D76" i="14"/>
  <c r="D75" i="14"/>
  <c r="D74" i="14"/>
  <c r="D73" i="14"/>
  <c r="D72" i="14"/>
  <c r="D70" i="14"/>
  <c r="D66" i="14"/>
  <c r="C80" i="14"/>
  <c r="C79" i="14"/>
  <c r="C78" i="14"/>
  <c r="C77" i="14"/>
  <c r="C76" i="14"/>
  <c r="C75" i="14"/>
  <c r="C74" i="14"/>
  <c r="C73" i="14"/>
  <c r="C72" i="14"/>
  <c r="C70" i="14"/>
  <c r="C68" i="14"/>
  <c r="C67" i="14"/>
  <c r="C66" i="14"/>
  <c r="A37" i="14"/>
  <c r="A280" i="14"/>
  <c r="F280" i="14" s="1"/>
  <c r="A279" i="14"/>
  <c r="F279" i="14" s="1"/>
  <c r="A278" i="14"/>
  <c r="F278" i="14" s="1"/>
  <c r="A276" i="14"/>
  <c r="F276" i="14" s="1"/>
  <c r="A275" i="14"/>
  <c r="F275" i="14" s="1"/>
  <c r="A274" i="14"/>
  <c r="F274" i="14" s="1"/>
  <c r="A273" i="14"/>
  <c r="F273" i="14" s="1"/>
  <c r="A272" i="14"/>
  <c r="F272" i="14" s="1"/>
  <c r="A271" i="14"/>
  <c r="F271" i="14" s="1"/>
  <c r="A270" i="14"/>
  <c r="F270" i="14" s="1"/>
  <c r="A269" i="14"/>
  <c r="F269" i="14" s="1"/>
  <c r="A268" i="14"/>
  <c r="F268" i="14" s="1"/>
  <c r="A267" i="14"/>
  <c r="F267" i="14" s="1"/>
  <c r="A266" i="14"/>
  <c r="F266" i="14" s="1"/>
  <c r="A265" i="14"/>
  <c r="F265" i="14" s="1"/>
  <c r="A264" i="14"/>
  <c r="F264" i="14" s="1"/>
  <c r="A263" i="14"/>
  <c r="F263" i="14" s="1"/>
  <c r="A262" i="14"/>
  <c r="F262" i="14" s="1"/>
  <c r="A261" i="14"/>
  <c r="F261" i="14" s="1"/>
  <c r="A260" i="14"/>
  <c r="F260" i="14" s="1"/>
  <c r="A259" i="14"/>
  <c r="F259" i="14" s="1"/>
  <c r="A258" i="14"/>
  <c r="F258" i="14" s="1"/>
  <c r="A257" i="14"/>
  <c r="F257" i="14" s="1"/>
  <c r="A256" i="14"/>
  <c r="A255" i="14"/>
  <c r="F255" i="14" s="1"/>
  <c r="A254" i="14"/>
  <c r="F254" i="14" s="1"/>
  <c r="A253" i="14"/>
  <c r="F253" i="14" s="1"/>
  <c r="A252" i="14"/>
  <c r="F252" i="14" s="1"/>
  <c r="A251" i="14"/>
  <c r="F251" i="14" s="1"/>
  <c r="A250" i="14"/>
  <c r="F250" i="14" s="1"/>
  <c r="A249" i="14"/>
  <c r="F249" i="14" s="1"/>
  <c r="A248" i="14"/>
  <c r="F248" i="14" s="1"/>
  <c r="A246" i="14"/>
  <c r="F246" i="14" s="1"/>
  <c r="A245" i="14"/>
  <c r="F245" i="14" s="1"/>
  <c r="A244" i="14"/>
  <c r="F244" i="14" s="1"/>
  <c r="A243" i="14"/>
  <c r="F243" i="14" s="1"/>
  <c r="A242" i="14"/>
  <c r="F242" i="14" s="1"/>
  <c r="A241" i="14"/>
  <c r="F241" i="14" s="1"/>
  <c r="A239" i="14"/>
  <c r="F239" i="14" s="1"/>
  <c r="A238" i="14"/>
  <c r="F238" i="14" s="1"/>
  <c r="A237" i="14"/>
  <c r="F237" i="14" s="1"/>
  <c r="A236" i="14"/>
  <c r="F236" i="14" s="1"/>
  <c r="A235" i="14"/>
  <c r="A230" i="14"/>
  <c r="F230" i="14" s="1"/>
  <c r="A228" i="14"/>
  <c r="F228" i="14" s="1"/>
  <c r="A227" i="14"/>
  <c r="F227" i="14" s="1"/>
  <c r="A226" i="14"/>
  <c r="F226" i="14" s="1"/>
  <c r="A225" i="14"/>
  <c r="F225" i="14" s="1"/>
  <c r="A224" i="14"/>
  <c r="F224" i="14" s="1"/>
  <c r="A223" i="14"/>
  <c r="F223" i="14" s="1"/>
  <c r="A222" i="14"/>
  <c r="F222" i="14" s="1"/>
  <c r="A221" i="14"/>
  <c r="F221" i="14" s="1"/>
  <c r="A220" i="14"/>
  <c r="F220" i="14" s="1"/>
  <c r="A219" i="14"/>
  <c r="F219" i="14" s="1"/>
  <c r="A218" i="14"/>
  <c r="F218" i="14" s="1"/>
  <c r="A217" i="14"/>
  <c r="F217" i="14" s="1"/>
  <c r="A216" i="14"/>
  <c r="F216" i="14" s="1"/>
  <c r="A215" i="14"/>
  <c r="F215" i="14" s="1"/>
  <c r="A214" i="14"/>
  <c r="F214" i="14" s="1"/>
  <c r="A213" i="14"/>
  <c r="F213" i="14" s="1"/>
  <c r="A212" i="14"/>
  <c r="F212" i="14" s="1"/>
  <c r="A210" i="14"/>
  <c r="F210" i="14" s="1"/>
  <c r="A209" i="14"/>
  <c r="F209" i="14" s="1"/>
  <c r="A208" i="14"/>
  <c r="F208" i="14" s="1"/>
  <c r="A207" i="14"/>
  <c r="F207" i="14" s="1"/>
  <c r="A206" i="14"/>
  <c r="F206" i="14" s="1"/>
  <c r="A205" i="14"/>
  <c r="F205" i="14" s="1"/>
  <c r="A204" i="14"/>
  <c r="F204" i="14" s="1"/>
  <c r="A203" i="14"/>
  <c r="F203" i="14" s="1"/>
  <c r="A201" i="14"/>
  <c r="F201" i="14" s="1"/>
  <c r="A200" i="14"/>
  <c r="F200" i="14" s="1"/>
  <c r="A198" i="14"/>
  <c r="F198" i="14" s="1"/>
  <c r="A197" i="14"/>
  <c r="F197" i="14" s="1"/>
  <c r="A196" i="14"/>
  <c r="A195" i="14"/>
  <c r="F195" i="14" s="1"/>
  <c r="A194" i="14"/>
  <c r="F194" i="14" s="1"/>
  <c r="A193" i="14"/>
  <c r="F193" i="14" s="1"/>
  <c r="A192" i="14"/>
  <c r="F192" i="14" s="1"/>
  <c r="A191" i="14"/>
  <c r="F191" i="14" s="1"/>
  <c r="A190" i="14"/>
  <c r="F190" i="14" s="1"/>
  <c r="A189" i="14"/>
  <c r="F189" i="14" s="1"/>
  <c r="A188" i="14"/>
  <c r="F188" i="14" s="1"/>
  <c r="A186" i="14"/>
  <c r="F186" i="14" s="1"/>
  <c r="A182" i="14"/>
  <c r="F182" i="14" s="1"/>
  <c r="A181" i="14"/>
  <c r="F181" i="14" s="1"/>
  <c r="A180" i="14"/>
  <c r="F180" i="14" s="1"/>
  <c r="A179" i="14"/>
  <c r="A178" i="14"/>
  <c r="F178" i="14" s="1"/>
  <c r="A177" i="14"/>
  <c r="F177" i="14" s="1"/>
  <c r="A176" i="14"/>
  <c r="A175" i="14"/>
  <c r="F175" i="14" s="1"/>
  <c r="A174" i="14"/>
  <c r="F174" i="14" s="1"/>
  <c r="A173" i="14"/>
  <c r="F173" i="14" s="1"/>
  <c r="A172" i="14"/>
  <c r="F172" i="14" s="1"/>
  <c r="A171" i="14"/>
  <c r="F171" i="14" s="1"/>
  <c r="A170" i="14"/>
  <c r="F170" i="14" s="1"/>
  <c r="A168" i="14"/>
  <c r="F168" i="14" s="1"/>
  <c r="A167" i="14"/>
  <c r="F167" i="14" s="1"/>
  <c r="A166" i="14"/>
  <c r="F166" i="14" s="1"/>
  <c r="A165" i="14"/>
  <c r="F165" i="14" s="1"/>
  <c r="A164" i="14"/>
  <c r="F164" i="14" s="1"/>
  <c r="A163" i="14"/>
  <c r="F163" i="14" s="1"/>
  <c r="A162" i="14"/>
  <c r="F162" i="14" s="1"/>
  <c r="A161" i="14"/>
  <c r="F161" i="14" s="1"/>
  <c r="A160" i="14"/>
  <c r="H160" i="14" s="1"/>
  <c r="A159" i="14"/>
  <c r="F159" i="14" s="1"/>
  <c r="A158" i="14"/>
  <c r="H158" i="14" s="1"/>
  <c r="A157" i="14"/>
  <c r="F157" i="14" s="1"/>
  <c r="A156" i="14"/>
  <c r="F156" i="14" s="1"/>
  <c r="A155" i="14"/>
  <c r="F155" i="14" s="1"/>
  <c r="A154" i="14"/>
  <c r="F154" i="14" s="1"/>
  <c r="A153" i="14"/>
  <c r="F153" i="14" s="1"/>
  <c r="A152" i="14"/>
  <c r="F152" i="14" s="1"/>
  <c r="A151" i="14"/>
  <c r="H151" i="14" s="1"/>
  <c r="A150" i="14"/>
  <c r="F150" i="14" s="1"/>
  <c r="A149" i="14"/>
  <c r="F149" i="14" s="1"/>
  <c r="A148" i="14"/>
  <c r="F148" i="14" s="1"/>
  <c r="A147" i="14"/>
  <c r="F147" i="14" s="1"/>
  <c r="A146" i="14"/>
  <c r="F146" i="14" s="1"/>
  <c r="A145" i="14"/>
  <c r="F145" i="14" s="1"/>
  <c r="A139" i="14"/>
  <c r="F139" i="14" s="1"/>
  <c r="A138" i="14"/>
  <c r="F138" i="14" s="1"/>
  <c r="A137" i="14"/>
  <c r="F137" i="14" s="1"/>
  <c r="A136" i="14"/>
  <c r="F136" i="14" s="1"/>
  <c r="A135" i="14"/>
  <c r="F135" i="14" s="1"/>
  <c r="A134" i="14"/>
  <c r="H134" i="14" s="1"/>
  <c r="A133" i="14"/>
  <c r="H133" i="14" s="1"/>
  <c r="A132" i="14"/>
  <c r="H132" i="14" s="1"/>
  <c r="A131" i="14"/>
  <c r="F131" i="14" s="1"/>
  <c r="A130" i="14"/>
  <c r="F130" i="14" s="1"/>
  <c r="A129" i="14"/>
  <c r="A128" i="14"/>
  <c r="F128" i="14" s="1"/>
  <c r="A126" i="14"/>
  <c r="F126" i="14" s="1"/>
  <c r="A125" i="14"/>
  <c r="F125" i="14" s="1"/>
  <c r="A124" i="14"/>
  <c r="F124" i="14" s="1"/>
  <c r="A123" i="14"/>
  <c r="F123" i="14" s="1"/>
  <c r="A122" i="14"/>
  <c r="F122" i="14" s="1"/>
  <c r="A121" i="14"/>
  <c r="F121" i="14" s="1"/>
  <c r="A120" i="14"/>
  <c r="F120" i="14" s="1"/>
  <c r="A119" i="14"/>
  <c r="F119" i="14" s="1"/>
  <c r="A118" i="14"/>
  <c r="F118" i="14" s="1"/>
  <c r="A117" i="14"/>
  <c r="A113" i="14"/>
  <c r="F113" i="14" s="1"/>
  <c r="A110" i="14"/>
  <c r="F110" i="14" s="1"/>
  <c r="A109" i="14"/>
  <c r="F109" i="14" s="1"/>
  <c r="A108" i="14"/>
  <c r="F108" i="14" s="1"/>
  <c r="A107" i="14"/>
  <c r="F107" i="14" s="1"/>
  <c r="A106" i="14"/>
  <c r="F106" i="14" s="1"/>
  <c r="A105" i="14"/>
  <c r="F105" i="14" s="1"/>
  <c r="A104" i="14"/>
  <c r="F104" i="14" s="1"/>
  <c r="A103" i="14"/>
  <c r="F103" i="14" s="1"/>
  <c r="A102" i="14"/>
  <c r="F102" i="14" s="1"/>
  <c r="A101" i="14"/>
  <c r="F101" i="14" s="1"/>
  <c r="A100" i="14"/>
  <c r="F100" i="14" s="1"/>
  <c r="A99" i="14"/>
  <c r="F99" i="14" s="1"/>
  <c r="A98" i="14"/>
  <c r="F98" i="14" s="1"/>
  <c r="A97" i="14"/>
  <c r="A91" i="14"/>
  <c r="F91" i="14" s="1"/>
  <c r="A90" i="14"/>
  <c r="F90" i="14" s="1"/>
  <c r="A89" i="14"/>
  <c r="F89" i="14" s="1"/>
  <c r="A88" i="14"/>
  <c r="F88" i="14" s="1"/>
  <c r="A87" i="14"/>
  <c r="F87" i="14" s="1"/>
  <c r="A86" i="14"/>
  <c r="F86" i="14" s="1"/>
  <c r="A85" i="14"/>
  <c r="F85" i="14" s="1"/>
  <c r="A84" i="14"/>
  <c r="F84" i="14" s="1"/>
  <c r="A83" i="14"/>
  <c r="F83" i="14" s="1"/>
  <c r="A82" i="14"/>
  <c r="F82" i="14" s="1"/>
  <c r="A80" i="14"/>
  <c r="F80" i="14" s="1"/>
  <c r="A79" i="14"/>
  <c r="F79" i="14" s="1"/>
  <c r="A78" i="14"/>
  <c r="F78" i="14" s="1"/>
  <c r="A77" i="14"/>
  <c r="F77" i="14" s="1"/>
  <c r="A76" i="14"/>
  <c r="F76" i="14" s="1"/>
  <c r="A75" i="14"/>
  <c r="F75" i="14" s="1"/>
  <c r="A74" i="14"/>
  <c r="F74" i="14" s="1"/>
  <c r="A73" i="14"/>
  <c r="F73" i="14" s="1"/>
  <c r="A72" i="14"/>
  <c r="F72" i="14" s="1"/>
  <c r="A70" i="14"/>
  <c r="F70" i="14" s="1"/>
  <c r="A68" i="14"/>
  <c r="A67" i="14"/>
  <c r="A66" i="14"/>
  <c r="F66" i="14" s="1"/>
  <c r="A42" i="14"/>
  <c r="H42" i="14" s="1"/>
  <c r="A41" i="14"/>
  <c r="A40" i="14"/>
  <c r="A39" i="14"/>
  <c r="B52" i="1"/>
  <c r="B50" i="1"/>
  <c r="B49" i="1"/>
  <c r="B48" i="1"/>
  <c r="B47" i="1"/>
  <c r="B46" i="1"/>
  <c r="B45" i="1"/>
  <c r="B49" i="14" s="1"/>
  <c r="A38" i="14"/>
  <c r="N23" i="20"/>
  <c r="N22" i="20"/>
  <c r="N21" i="20"/>
  <c r="N20" i="20"/>
  <c r="N19" i="20"/>
  <c r="N18" i="20"/>
  <c r="K13" i="2" l="1"/>
  <c r="K6" i="2"/>
  <c r="J6" i="2" s="1"/>
  <c r="K9" i="2"/>
  <c r="J9" i="2" s="1"/>
  <c r="O47" i="20"/>
  <c r="O31" i="20"/>
  <c r="O46" i="20"/>
  <c r="O28" i="20"/>
  <c r="O27" i="20"/>
  <c r="O42" i="20"/>
  <c r="O25" i="20"/>
  <c r="O32" i="20"/>
  <c r="O30" i="20"/>
  <c r="O45" i="20"/>
  <c r="O29" i="20"/>
  <c r="O44" i="20"/>
  <c r="O43" i="20"/>
  <c r="O26" i="20"/>
  <c r="O41" i="20"/>
  <c r="O40" i="20"/>
  <c r="O39" i="20"/>
  <c r="O36" i="20"/>
  <c r="O37" i="20"/>
  <c r="O38" i="20"/>
  <c r="O48" i="20"/>
  <c r="O35" i="20"/>
  <c r="O34" i="20"/>
  <c r="O49" i="20"/>
  <c r="O33" i="20"/>
  <c r="H129" i="14"/>
  <c r="F129" i="14"/>
  <c r="H38" i="14"/>
  <c r="F52" i="1"/>
  <c r="F34" i="1"/>
  <c r="F44" i="1"/>
  <c r="F42" i="1"/>
  <c r="F38" i="1"/>
  <c r="F35" i="1"/>
  <c r="F50" i="1"/>
  <c r="F60" i="1"/>
  <c r="F41" i="1"/>
  <c r="F37" i="1"/>
  <c r="F36" i="1"/>
  <c r="F49" i="1"/>
  <c r="F47" i="1"/>
  <c r="F43" i="1"/>
  <c r="F58" i="1"/>
  <c r="F53" i="1"/>
  <c r="F48" i="1"/>
  <c r="F57" i="1"/>
  <c r="F54" i="1"/>
  <c r="F46" i="1"/>
  <c r="F45" i="1"/>
  <c r="F59" i="1"/>
  <c r="F55" i="1"/>
  <c r="F56" i="1"/>
  <c r="F40" i="1"/>
  <c r="H39" i="14"/>
  <c r="F39" i="14"/>
  <c r="H40" i="14"/>
  <c r="F40" i="14"/>
  <c r="H41" i="14"/>
  <c r="F41" i="14"/>
  <c r="J99" i="14"/>
  <c r="F97" i="14"/>
  <c r="H235" i="14"/>
  <c r="F235" i="14"/>
  <c r="H176" i="14"/>
  <c r="F176" i="14"/>
  <c r="F256" i="14"/>
  <c r="H179" i="14"/>
  <c r="F179" i="14"/>
  <c r="I19" i="2"/>
  <c r="H19" i="2"/>
  <c r="H88" i="14"/>
  <c r="H90" i="14"/>
  <c r="H91" i="14"/>
  <c r="R36" i="20"/>
  <c r="H210" i="14"/>
  <c r="H209" i="14"/>
  <c r="H69" i="14"/>
  <c r="B52" i="14"/>
  <c r="B46" i="10"/>
  <c r="B53" i="14"/>
  <c r="B47" i="10"/>
  <c r="B50" i="14"/>
  <c r="B44" i="10"/>
  <c r="B54" i="14"/>
  <c r="B48" i="10"/>
  <c r="B51" i="14"/>
  <c r="B45" i="10"/>
  <c r="B50" i="10"/>
  <c r="B56" i="14"/>
  <c r="K19" i="2"/>
  <c r="J19" i="2" s="1"/>
  <c r="K20" i="2"/>
  <c r="J20" i="2" s="1"/>
  <c r="K5" i="2"/>
  <c r="J5" i="2" s="1"/>
  <c r="R33" i="20"/>
  <c r="S33" i="20" s="1"/>
  <c r="J33" i="20" s="1"/>
  <c r="R35" i="20"/>
  <c r="R30" i="20"/>
  <c r="S30" i="20" s="1"/>
  <c r="R34" i="20"/>
  <c r="R31" i="20"/>
  <c r="R32" i="20"/>
  <c r="S32" i="20" s="1"/>
  <c r="J32" i="20" s="1"/>
  <c r="H270" i="14"/>
  <c r="H246" i="14"/>
  <c r="H135" i="14"/>
  <c r="H139" i="14"/>
  <c r="H148" i="14"/>
  <c r="H152" i="14"/>
  <c r="H164" i="14"/>
  <c r="H257" i="14"/>
  <c r="H269" i="14"/>
  <c r="H75" i="14"/>
  <c r="H79" i="14"/>
  <c r="H82" i="14"/>
  <c r="H86" i="14"/>
  <c r="H100" i="14"/>
  <c r="H104" i="14"/>
  <c r="H108" i="14"/>
  <c r="H118" i="14"/>
  <c r="H122" i="14"/>
  <c r="H126" i="14"/>
  <c r="H128" i="14"/>
  <c r="H136" i="14"/>
  <c r="H140" i="14"/>
  <c r="H145" i="14"/>
  <c r="H149" i="14"/>
  <c r="H153" i="14"/>
  <c r="H157" i="14"/>
  <c r="H161" i="14"/>
  <c r="H165" i="14"/>
  <c r="H170" i="14"/>
  <c r="H174" i="14"/>
  <c r="H178" i="14"/>
  <c r="H182" i="14"/>
  <c r="H188" i="14"/>
  <c r="H192" i="14"/>
  <c r="H196" i="14"/>
  <c r="H206" i="14"/>
  <c r="H215" i="14"/>
  <c r="H219" i="14"/>
  <c r="H223" i="14"/>
  <c r="H227" i="14"/>
  <c r="H238" i="14"/>
  <c r="H241" i="14"/>
  <c r="H245" i="14"/>
  <c r="H250" i="14"/>
  <c r="H254" i="14"/>
  <c r="H258" i="14"/>
  <c r="H262" i="14"/>
  <c r="H266" i="14"/>
  <c r="H274" i="14"/>
  <c r="H280" i="14"/>
  <c r="H70" i="14"/>
  <c r="H74" i="14"/>
  <c r="H78" i="14"/>
  <c r="H85" i="14"/>
  <c r="H89" i="14"/>
  <c r="H99" i="14"/>
  <c r="H103" i="14"/>
  <c r="H107" i="14"/>
  <c r="H113" i="14"/>
  <c r="F117" i="14"/>
  <c r="H117" i="14"/>
  <c r="H121" i="14"/>
  <c r="H125" i="14"/>
  <c r="H131" i="14"/>
  <c r="H156" i="14"/>
  <c r="H168" i="14"/>
  <c r="H173" i="14"/>
  <c r="H177" i="14"/>
  <c r="H181" i="14"/>
  <c r="H191" i="14"/>
  <c r="H195" i="14"/>
  <c r="H201" i="14"/>
  <c r="H205" i="14"/>
  <c r="H214" i="14"/>
  <c r="H222" i="14"/>
  <c r="H249" i="14"/>
  <c r="H261" i="14"/>
  <c r="H273" i="14"/>
  <c r="H67" i="14"/>
  <c r="H76" i="14"/>
  <c r="H80" i="14"/>
  <c r="H83" i="14"/>
  <c r="H87" i="14"/>
  <c r="H97" i="14"/>
  <c r="H101" i="14"/>
  <c r="H105" i="14"/>
  <c r="H109" i="14"/>
  <c r="H119" i="14"/>
  <c r="H123" i="14"/>
  <c r="H137" i="14"/>
  <c r="H141" i="14"/>
  <c r="H146" i="14"/>
  <c r="H150" i="14"/>
  <c r="H154" i="14"/>
  <c r="H162" i="14"/>
  <c r="H166" i="14"/>
  <c r="H171" i="14"/>
  <c r="H175" i="14"/>
  <c r="H186" i="14"/>
  <c r="H189" i="14"/>
  <c r="H193" i="14"/>
  <c r="H197" i="14"/>
  <c r="H203" i="14"/>
  <c r="H207" i="14"/>
  <c r="H212" i="14"/>
  <c r="H216" i="14"/>
  <c r="H220" i="14"/>
  <c r="H224" i="14"/>
  <c r="H228" i="14"/>
  <c r="H239" i="14"/>
  <c r="H242" i="14"/>
  <c r="H251" i="14"/>
  <c r="H255" i="14"/>
  <c r="H259" i="14"/>
  <c r="H263" i="14"/>
  <c r="H267" i="14"/>
  <c r="H271" i="14"/>
  <c r="H275" i="14"/>
  <c r="H218" i="14"/>
  <c r="H226" i="14"/>
  <c r="H237" i="14"/>
  <c r="H244" i="14"/>
  <c r="H253" i="14"/>
  <c r="H265" i="14"/>
  <c r="H279" i="14"/>
  <c r="H68" i="14"/>
  <c r="H73" i="14"/>
  <c r="H77" i="14"/>
  <c r="H84" i="14"/>
  <c r="H98" i="14"/>
  <c r="H102" i="14"/>
  <c r="H106" i="14"/>
  <c r="H110" i="14"/>
  <c r="H120" i="14"/>
  <c r="H124" i="14"/>
  <c r="H130" i="14"/>
  <c r="H138" i="14"/>
  <c r="H147" i="14"/>
  <c r="H155" i="14"/>
  <c r="H159" i="14"/>
  <c r="H163" i="14"/>
  <c r="H167" i="14"/>
  <c r="H172" i="14"/>
  <c r="H180" i="14"/>
  <c r="H190" i="14"/>
  <c r="H194" i="14"/>
  <c r="H198" i="14"/>
  <c r="H200" i="14"/>
  <c r="H204" i="14"/>
  <c r="H208" i="14"/>
  <c r="H213" i="14"/>
  <c r="H217" i="14"/>
  <c r="H221" i="14"/>
  <c r="H225" i="14"/>
  <c r="H230" i="14"/>
  <c r="H236" i="14"/>
  <c r="H243" i="14"/>
  <c r="H248" i="14"/>
  <c r="H252" i="14"/>
  <c r="H256" i="14"/>
  <c r="H260" i="14"/>
  <c r="H264" i="14"/>
  <c r="H268" i="14"/>
  <c r="H272" i="14"/>
  <c r="H276" i="14"/>
  <c r="H278" i="14"/>
  <c r="D42" i="14"/>
  <c r="C42" i="14"/>
  <c r="D41" i="14"/>
  <c r="C41" i="14"/>
  <c r="D40" i="14"/>
  <c r="C40" i="14"/>
  <c r="C38" i="14"/>
  <c r="S35" i="20" l="1"/>
  <c r="J35" i="20" s="1"/>
  <c r="S31" i="20"/>
  <c r="J31" i="20" s="1"/>
  <c r="S34" i="20"/>
  <c r="J34" i="20" s="1"/>
  <c r="J30" i="20"/>
  <c r="B174" i="1" l="1"/>
  <c r="B178" i="14" s="1"/>
  <c r="B173" i="1"/>
  <c r="B177" i="14" s="1"/>
  <c r="B172" i="1"/>
  <c r="B176" i="14" s="1"/>
  <c r="B171" i="1"/>
  <c r="B175" i="14" s="1"/>
  <c r="B170" i="1"/>
  <c r="B174" i="14" s="1"/>
  <c r="B169" i="1"/>
  <c r="B173" i="14" s="1"/>
  <c r="B168" i="1"/>
  <c r="B172" i="14" s="1"/>
  <c r="B167" i="1"/>
  <c r="B171" i="14" s="1"/>
  <c r="B166" i="1"/>
  <c r="B170" i="14" s="1"/>
  <c r="B164" i="1"/>
  <c r="B168" i="14" s="1"/>
  <c r="B163" i="1"/>
  <c r="B167" i="14" s="1"/>
  <c r="B162" i="1"/>
  <c r="B166" i="14" s="1"/>
  <c r="B161" i="1"/>
  <c r="B165" i="14" s="1"/>
  <c r="B160" i="1"/>
  <c r="B164" i="14" s="1"/>
  <c r="B159" i="1"/>
  <c r="B163" i="14" s="1"/>
  <c r="B158" i="1"/>
  <c r="B162" i="14" s="1"/>
  <c r="B157" i="1"/>
  <c r="B161" i="14" s="1"/>
  <c r="B156" i="1"/>
  <c r="B160" i="14" s="1"/>
  <c r="B155" i="1"/>
  <c r="B159" i="14" s="1"/>
  <c r="B154" i="1"/>
  <c r="B158" i="14" s="1"/>
  <c r="B153" i="1"/>
  <c r="B157" i="14" s="1"/>
  <c r="B152" i="1"/>
  <c r="B156" i="14" s="1"/>
  <c r="B151" i="1"/>
  <c r="B155" i="14" s="1"/>
  <c r="B150" i="1"/>
  <c r="B154" i="14" s="1"/>
  <c r="B149" i="1"/>
  <c r="B153" i="14" s="1"/>
  <c r="B148" i="1"/>
  <c r="B152" i="14" s="1"/>
  <c r="B147" i="1"/>
  <c r="B151" i="14" s="1"/>
  <c r="B146" i="1"/>
  <c r="B150" i="14" s="1"/>
  <c r="B145" i="1"/>
  <c r="B149" i="14" s="1"/>
  <c r="B144" i="1"/>
  <c r="B148" i="14" s="1"/>
  <c r="B143" i="1"/>
  <c r="B147" i="14" s="1"/>
  <c r="B142" i="1"/>
  <c r="B146" i="14" s="1"/>
  <c r="B141" i="1"/>
  <c r="B145" i="14" s="1"/>
  <c r="B139" i="1"/>
  <c r="B143" i="14" s="1"/>
  <c r="B135" i="1"/>
  <c r="B139" i="14" s="1"/>
  <c r="B134" i="1"/>
  <c r="B138" i="14" s="1"/>
  <c r="B133" i="1"/>
  <c r="B137" i="14" s="1"/>
  <c r="B132" i="1"/>
  <c r="B136" i="14" s="1"/>
  <c r="B131" i="1"/>
  <c r="B135" i="14" s="1"/>
  <c r="B130" i="1"/>
  <c r="B134" i="14" s="1"/>
  <c r="B129" i="1"/>
  <c r="B133" i="14" s="1"/>
  <c r="B128" i="1"/>
  <c r="B132" i="14" s="1"/>
  <c r="B127" i="1"/>
  <c r="B131" i="14" s="1"/>
  <c r="B126" i="1"/>
  <c r="B130" i="14" s="1"/>
  <c r="B125" i="1"/>
  <c r="B129" i="14" s="1"/>
  <c r="B124" i="1"/>
  <c r="B128" i="14" s="1"/>
  <c r="B122" i="1"/>
  <c r="B126" i="14" s="1"/>
  <c r="B121" i="1"/>
  <c r="B125" i="14" s="1"/>
  <c r="B120" i="1"/>
  <c r="B124" i="14" s="1"/>
  <c r="B119" i="1"/>
  <c r="B123" i="14" s="1"/>
  <c r="B118" i="1"/>
  <c r="B122" i="14" s="1"/>
  <c r="B117" i="1"/>
  <c r="B121" i="14" s="1"/>
  <c r="B116" i="1"/>
  <c r="B120" i="14" s="1"/>
  <c r="B115" i="1"/>
  <c r="B119" i="14" s="1"/>
  <c r="B114" i="1"/>
  <c r="B118" i="14" s="1"/>
  <c r="B113" i="1"/>
  <c r="B117" i="14" s="1"/>
  <c r="B110" i="1"/>
  <c r="B115" i="14" s="1"/>
  <c r="B109" i="1"/>
  <c r="B106" i="1"/>
  <c r="B110" i="14" s="1"/>
  <c r="B105" i="1"/>
  <c r="B109" i="14" s="1"/>
  <c r="B104" i="1"/>
  <c r="B108" i="14" s="1"/>
  <c r="B103" i="1"/>
  <c r="B107" i="14" s="1"/>
  <c r="B102" i="1"/>
  <c r="B106" i="14" s="1"/>
  <c r="B101" i="1"/>
  <c r="B105" i="14" s="1"/>
  <c r="B100" i="1"/>
  <c r="B104" i="14" s="1"/>
  <c r="B99" i="1"/>
  <c r="B103" i="14" s="1"/>
  <c r="B98" i="1"/>
  <c r="B102" i="14" s="1"/>
  <c r="B97" i="1"/>
  <c r="B101" i="14" s="1"/>
  <c r="B96" i="1"/>
  <c r="B100" i="14" s="1"/>
  <c r="B95" i="1"/>
  <c r="B99" i="14" s="1"/>
  <c r="B94" i="1"/>
  <c r="B98" i="14" s="1"/>
  <c r="B93" i="1"/>
  <c r="B97" i="14" s="1"/>
  <c r="B87" i="1"/>
  <c r="B91" i="14" s="1"/>
  <c r="B86" i="1"/>
  <c r="B90" i="14" s="1"/>
  <c r="B85" i="1"/>
  <c r="B89" i="14" s="1"/>
  <c r="B84" i="1"/>
  <c r="B88" i="14" s="1"/>
  <c r="B83" i="1"/>
  <c r="B87" i="14" s="1"/>
  <c r="B82" i="1"/>
  <c r="B86" i="14" s="1"/>
  <c r="B81" i="1"/>
  <c r="B85" i="14" s="1"/>
  <c r="B80" i="1"/>
  <c r="B84" i="14" s="1"/>
  <c r="B79" i="1"/>
  <c r="B83" i="14" s="1"/>
  <c r="B78" i="1"/>
  <c r="B82" i="14" s="1"/>
  <c r="B76" i="1"/>
  <c r="B80" i="14" s="1"/>
  <c r="B75" i="1"/>
  <c r="B79" i="14" s="1"/>
  <c r="B74" i="1"/>
  <c r="B78" i="14" s="1"/>
  <c r="B73" i="1"/>
  <c r="B77" i="14" s="1"/>
  <c r="B72" i="1"/>
  <c r="B76" i="14" s="1"/>
  <c r="B71" i="1"/>
  <c r="B75" i="14" s="1"/>
  <c r="B70" i="1"/>
  <c r="B74" i="14" s="1"/>
  <c r="B69" i="1"/>
  <c r="B73" i="14" s="1"/>
  <c r="B68" i="1"/>
  <c r="B72" i="14" s="1"/>
  <c r="B66" i="1"/>
  <c r="B70" i="14" s="1"/>
  <c r="B64" i="1"/>
  <c r="B63" i="1"/>
  <c r="B62" i="1"/>
  <c r="B42" i="14"/>
  <c r="B41" i="14"/>
  <c r="B40" i="14"/>
  <c r="B39" i="14"/>
  <c r="B38" i="14"/>
  <c r="B44" i="1"/>
  <c r="B48" i="14" s="1"/>
  <c r="B43" i="1"/>
  <c r="B47" i="14" s="1"/>
  <c r="B42" i="1"/>
  <c r="B46" i="14" s="1"/>
  <c r="B41" i="1"/>
  <c r="B45" i="14" s="1"/>
  <c r="B40" i="1"/>
  <c r="B44" i="14" s="1"/>
  <c r="B31" i="1"/>
  <c r="B30" i="1"/>
  <c r="B29" i="1"/>
  <c r="B28" i="1"/>
  <c r="B27" i="1"/>
  <c r="B26" i="1"/>
  <c r="B21" i="1"/>
  <c r="B20" i="1"/>
  <c r="B19" i="1"/>
  <c r="B18" i="1"/>
  <c r="B17" i="1"/>
  <c r="B16" i="1"/>
  <c r="B15" i="1"/>
  <c r="B14" i="1"/>
  <c r="B13" i="1"/>
  <c r="B12" i="1"/>
  <c r="B11" i="1"/>
  <c r="B10" i="1"/>
  <c r="B9" i="1"/>
  <c r="B8" i="1"/>
  <c r="B7" i="1"/>
  <c r="B113" i="14" l="1"/>
  <c r="B68" i="14"/>
  <c r="B62" i="10"/>
  <c r="B67" i="14"/>
  <c r="B61" i="10"/>
  <c r="B66" i="14"/>
  <c r="B60" i="10"/>
  <c r="A20" i="20"/>
  <c r="A21" i="20" s="1"/>
  <c r="A22" i="20" s="1"/>
  <c r="A23" i="20" s="1"/>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H48" i="15" l="1"/>
  <c r="A274" i="18" l="1"/>
  <c r="A273" i="18"/>
  <c r="A272" i="18"/>
  <c r="A271" i="18"/>
  <c r="A270" i="18"/>
  <c r="A269" i="18"/>
  <c r="A268" i="18"/>
  <c r="A267" i="18"/>
  <c r="A266" i="18"/>
  <c r="A265" i="18"/>
  <c r="A264" i="18"/>
  <c r="A263" i="18"/>
  <c r="A261" i="18"/>
  <c r="A260" i="18"/>
  <c r="A259" i="18"/>
  <c r="A258" i="18"/>
  <c r="A257" i="18"/>
  <c r="A256" i="18"/>
  <c r="A255" i="18"/>
  <c r="A254" i="18"/>
  <c r="A253" i="18"/>
  <c r="A252" i="18"/>
  <c r="A251" i="18"/>
  <c r="A250" i="18"/>
  <c r="A249" i="18"/>
  <c r="A248" i="18"/>
  <c r="A247" i="18"/>
  <c r="A246" i="18"/>
  <c r="A245" i="18"/>
  <c r="A244" i="18"/>
  <c r="A243" i="18"/>
  <c r="A242" i="18"/>
  <c r="A241" i="18"/>
  <c r="A240" i="18"/>
  <c r="A239" i="18"/>
  <c r="A238" i="18"/>
  <c r="A237" i="18"/>
  <c r="A236" i="18"/>
  <c r="A235" i="18"/>
  <c r="A234" i="18"/>
  <c r="A233" i="18"/>
  <c r="A231" i="18"/>
  <c r="A230" i="18"/>
  <c r="A229" i="18"/>
  <c r="A228" i="18"/>
  <c r="A227" i="18"/>
  <c r="A226" i="18"/>
  <c r="A224" i="18"/>
  <c r="A223" i="18"/>
  <c r="A222" i="18"/>
  <c r="A221" i="18"/>
  <c r="A220" i="18"/>
  <c r="A215" i="18"/>
  <c r="A213" i="18"/>
  <c r="A212" i="18"/>
  <c r="A211" i="18"/>
  <c r="A210" i="18"/>
  <c r="A209" i="18"/>
  <c r="A208" i="18"/>
  <c r="A207" i="18"/>
  <c r="A206" i="18"/>
  <c r="A205" i="18"/>
  <c r="A204" i="18"/>
  <c r="A203" i="18"/>
  <c r="A202" i="18"/>
  <c r="A201" i="18"/>
  <c r="A200" i="18"/>
  <c r="A199" i="18"/>
  <c r="A198" i="18"/>
  <c r="A197" i="18"/>
  <c r="A195" i="18"/>
  <c r="A194" i="18"/>
  <c r="A193" i="18"/>
  <c r="A192" i="18"/>
  <c r="A191" i="18"/>
  <c r="A190" i="18"/>
  <c r="A189" i="18"/>
  <c r="A188" i="18"/>
  <c r="A187" i="18"/>
  <c r="A186" i="18"/>
  <c r="A185" i="18"/>
  <c r="A183" i="18"/>
  <c r="A182" i="18"/>
  <c r="A181" i="18"/>
  <c r="A180" i="18"/>
  <c r="A179" i="18"/>
  <c r="A178" i="18"/>
  <c r="A177" i="18"/>
  <c r="A176" i="18"/>
  <c r="A175" i="18"/>
  <c r="A174" i="18"/>
  <c r="A167" i="18"/>
  <c r="A166" i="18"/>
  <c r="A165" i="18"/>
  <c r="A164" i="18"/>
  <c r="A163" i="18"/>
  <c r="A162" i="18"/>
  <c r="A161" i="18"/>
  <c r="A160" i="18"/>
  <c r="A159" i="18"/>
  <c r="A158" i="18"/>
  <c r="A157" i="18"/>
  <c r="A156"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8" i="18"/>
  <c r="A127" i="18"/>
  <c r="A126" i="18"/>
  <c r="A125" i="18"/>
  <c r="A124" i="18"/>
  <c r="A123" i="18"/>
  <c r="A122" i="18"/>
  <c r="A121" i="18"/>
  <c r="A120" i="18"/>
  <c r="A119" i="18"/>
  <c r="A118" i="18"/>
  <c r="A117" i="18"/>
  <c r="A116" i="18"/>
  <c r="A114" i="18"/>
  <c r="A113" i="18"/>
  <c r="A112" i="18"/>
  <c r="A111" i="18"/>
  <c r="A110" i="18"/>
  <c r="A109" i="18"/>
  <c r="A108" i="18"/>
  <c r="A107" i="18"/>
  <c r="A106" i="18"/>
  <c r="A105" i="18"/>
  <c r="A102" i="18"/>
  <c r="A101" i="18"/>
  <c r="A100" i="18"/>
  <c r="A99" i="18"/>
  <c r="A98" i="18"/>
  <c r="A97" i="18"/>
  <c r="A96" i="18"/>
  <c r="A95" i="18"/>
  <c r="A94" i="18"/>
  <c r="A93" i="18"/>
  <c r="A92" i="18"/>
  <c r="A91" i="18"/>
  <c r="A90" i="18"/>
  <c r="A89" i="18"/>
  <c r="A88" i="18"/>
  <c r="A87" i="18"/>
  <c r="A85" i="18"/>
  <c r="A84" i="18"/>
  <c r="A83" i="18"/>
  <c r="A82" i="18"/>
  <c r="A81" i="18"/>
  <c r="A80" i="18"/>
  <c r="A79" i="18"/>
  <c r="A78" i="18"/>
  <c r="A77" i="18"/>
  <c r="A76" i="18"/>
  <c r="A74" i="18"/>
  <c r="A73" i="18"/>
  <c r="A72" i="18"/>
  <c r="A71" i="18"/>
  <c r="A70" i="18"/>
  <c r="A69" i="18"/>
  <c r="A68" i="18"/>
  <c r="A67" i="18"/>
  <c r="A66" i="18"/>
  <c r="D177" i="18" l="1"/>
  <c r="C177" i="18"/>
  <c r="B177" i="18"/>
  <c r="C188" i="18"/>
  <c r="B188" i="18"/>
  <c r="D188" i="18"/>
  <c r="C208" i="18"/>
  <c r="B208" i="18"/>
  <c r="D208" i="18"/>
  <c r="C221" i="18"/>
  <c r="B221" i="18"/>
  <c r="D221" i="18"/>
  <c r="C230" i="18"/>
  <c r="B230" i="18"/>
  <c r="D230" i="18"/>
  <c r="C236" i="18"/>
  <c r="B236" i="18"/>
  <c r="D236" i="18"/>
  <c r="C248" i="18"/>
  <c r="B248" i="18"/>
  <c r="D248" i="18"/>
  <c r="C260" i="18"/>
  <c r="B260" i="18"/>
  <c r="D260" i="18"/>
  <c r="C263" i="18"/>
  <c r="B263" i="18"/>
  <c r="D263" i="18"/>
  <c r="C174" i="18"/>
  <c r="B174" i="18"/>
  <c r="D174" i="18"/>
  <c r="C178" i="18"/>
  <c r="D178" i="18"/>
  <c r="B178" i="18"/>
  <c r="D182" i="18"/>
  <c r="C182" i="18"/>
  <c r="B182" i="18"/>
  <c r="D185" i="18"/>
  <c r="C185" i="18"/>
  <c r="B185" i="18"/>
  <c r="D189" i="18"/>
  <c r="C189" i="18"/>
  <c r="B189" i="18"/>
  <c r="D193" i="18"/>
  <c r="C193" i="18"/>
  <c r="B193" i="18"/>
  <c r="D197" i="18"/>
  <c r="C197" i="18"/>
  <c r="B197" i="18"/>
  <c r="D201" i="18"/>
  <c r="C201" i="18"/>
  <c r="B201" i="18"/>
  <c r="D205" i="18"/>
  <c r="C205" i="18"/>
  <c r="B205" i="18"/>
  <c r="D209" i="18"/>
  <c r="C209" i="18"/>
  <c r="B209" i="18"/>
  <c r="D213" i="18"/>
  <c r="C213" i="18"/>
  <c r="B213" i="18"/>
  <c r="D215" i="18"/>
  <c r="C215" i="18"/>
  <c r="B215" i="18"/>
  <c r="D222" i="18"/>
  <c r="C222" i="18"/>
  <c r="B222" i="18"/>
  <c r="D227" i="18"/>
  <c r="C227" i="18"/>
  <c r="B227" i="18"/>
  <c r="D231" i="18"/>
  <c r="C231" i="18"/>
  <c r="B231" i="18"/>
  <c r="D233" i="18"/>
  <c r="C233" i="18"/>
  <c r="B233" i="18"/>
  <c r="D237" i="18"/>
  <c r="C237" i="18"/>
  <c r="B237" i="18"/>
  <c r="D241" i="18"/>
  <c r="C241" i="18"/>
  <c r="B241" i="18"/>
  <c r="D245" i="18"/>
  <c r="C245" i="18"/>
  <c r="B245" i="18"/>
  <c r="D249" i="18"/>
  <c r="C249" i="18"/>
  <c r="B249" i="18"/>
  <c r="D253" i="18"/>
  <c r="C253" i="18"/>
  <c r="B253" i="18"/>
  <c r="D257" i="18"/>
  <c r="C257" i="18"/>
  <c r="B257" i="18"/>
  <c r="D261" i="18"/>
  <c r="C261" i="18"/>
  <c r="B261" i="18"/>
  <c r="D264" i="18"/>
  <c r="C264" i="18"/>
  <c r="B264" i="18"/>
  <c r="D268" i="18"/>
  <c r="C268" i="18"/>
  <c r="B268" i="18"/>
  <c r="D272" i="18"/>
  <c r="C272" i="18"/>
  <c r="B272" i="18"/>
  <c r="C192" i="18"/>
  <c r="B192" i="18"/>
  <c r="D192" i="18"/>
  <c r="C200" i="18"/>
  <c r="B200" i="18"/>
  <c r="D200" i="18"/>
  <c r="C212" i="18"/>
  <c r="B212" i="18"/>
  <c r="D212" i="18"/>
  <c r="C226" i="18"/>
  <c r="B226" i="18"/>
  <c r="D226" i="18"/>
  <c r="C240" i="18"/>
  <c r="B240" i="18"/>
  <c r="D240" i="18"/>
  <c r="C252" i="18"/>
  <c r="B252" i="18"/>
  <c r="D252" i="18"/>
  <c r="C267" i="18"/>
  <c r="B267" i="18"/>
  <c r="D267" i="18"/>
  <c r="B175" i="18"/>
  <c r="D175" i="18"/>
  <c r="C175" i="18"/>
  <c r="B179" i="18"/>
  <c r="C179" i="18"/>
  <c r="D179" i="18"/>
  <c r="D183" i="18"/>
  <c r="C183" i="18"/>
  <c r="B183" i="18"/>
  <c r="D186" i="18"/>
  <c r="C186" i="18"/>
  <c r="B186" i="18"/>
  <c r="D190" i="18"/>
  <c r="C190" i="18"/>
  <c r="B190" i="18"/>
  <c r="D194" i="18"/>
  <c r="B194" i="18"/>
  <c r="C194" i="18"/>
  <c r="D198" i="18"/>
  <c r="C198" i="18"/>
  <c r="B198" i="18"/>
  <c r="D202" i="18"/>
  <c r="B202" i="18"/>
  <c r="C202" i="18"/>
  <c r="D206" i="18"/>
  <c r="C206" i="18"/>
  <c r="B206" i="18"/>
  <c r="D210" i="18"/>
  <c r="C210" i="18"/>
  <c r="B210" i="18"/>
  <c r="D218" i="18"/>
  <c r="B218" i="18"/>
  <c r="C218" i="18"/>
  <c r="D223" i="18"/>
  <c r="C223" i="18"/>
  <c r="B223" i="18"/>
  <c r="D228" i="18"/>
  <c r="C228" i="18"/>
  <c r="B228" i="18"/>
  <c r="D234" i="18"/>
  <c r="C234" i="18"/>
  <c r="B234" i="18"/>
  <c r="D238" i="18"/>
  <c r="C238" i="18"/>
  <c r="B238" i="18"/>
  <c r="D242" i="18"/>
  <c r="C242" i="18"/>
  <c r="B242" i="18"/>
  <c r="D246" i="18"/>
  <c r="C246" i="18"/>
  <c r="B246" i="18"/>
  <c r="D250" i="18"/>
  <c r="C250" i="18"/>
  <c r="B250" i="18"/>
  <c r="D254" i="18"/>
  <c r="C254" i="18"/>
  <c r="B254" i="18"/>
  <c r="D258" i="18"/>
  <c r="C258" i="18"/>
  <c r="B258" i="18"/>
  <c r="D265" i="18"/>
  <c r="C265" i="18"/>
  <c r="B265" i="18"/>
  <c r="D269" i="18"/>
  <c r="C269" i="18"/>
  <c r="B269" i="18"/>
  <c r="D273" i="18"/>
  <c r="C273" i="18"/>
  <c r="B273" i="18"/>
  <c r="D181" i="18"/>
  <c r="C181" i="18"/>
  <c r="B181" i="18"/>
  <c r="C204" i="18"/>
  <c r="B204" i="18"/>
  <c r="D204" i="18"/>
  <c r="C244" i="18"/>
  <c r="B244" i="18"/>
  <c r="D244" i="18"/>
  <c r="C256" i="18"/>
  <c r="B256" i="18"/>
  <c r="D256" i="18"/>
  <c r="C271" i="18"/>
  <c r="B271" i="18"/>
  <c r="D271" i="18"/>
  <c r="C176" i="18"/>
  <c r="B176" i="18"/>
  <c r="D176" i="18"/>
  <c r="C180" i="18"/>
  <c r="B180" i="18"/>
  <c r="D180" i="18"/>
  <c r="B187" i="18"/>
  <c r="D187" i="18"/>
  <c r="C187" i="18"/>
  <c r="B191" i="18"/>
  <c r="D191" i="18"/>
  <c r="C191" i="18"/>
  <c r="B195" i="18"/>
  <c r="D195" i="18"/>
  <c r="C195" i="18"/>
  <c r="B199" i="18"/>
  <c r="D199" i="18"/>
  <c r="C199" i="18"/>
  <c r="B203" i="18"/>
  <c r="D203" i="18"/>
  <c r="C203" i="18"/>
  <c r="B207" i="18"/>
  <c r="D207" i="18"/>
  <c r="C207" i="18"/>
  <c r="B211" i="18"/>
  <c r="D211" i="18"/>
  <c r="C211" i="18"/>
  <c r="B220" i="18"/>
  <c r="D220" i="18"/>
  <c r="C220" i="18"/>
  <c r="B224" i="18"/>
  <c r="D224" i="18"/>
  <c r="C224" i="18"/>
  <c r="B229" i="18"/>
  <c r="C229" i="18"/>
  <c r="D229" i="18"/>
  <c r="B235" i="18"/>
  <c r="C235" i="18"/>
  <c r="D235" i="18"/>
  <c r="B239" i="18"/>
  <c r="D239" i="18"/>
  <c r="C239" i="18"/>
  <c r="B243" i="18"/>
  <c r="D243" i="18"/>
  <c r="C243" i="18"/>
  <c r="B247" i="18"/>
  <c r="D247" i="18"/>
  <c r="C247" i="18"/>
  <c r="B251" i="18"/>
  <c r="D251" i="18"/>
  <c r="C251" i="18"/>
  <c r="B255" i="18"/>
  <c r="D255" i="18"/>
  <c r="C255" i="18"/>
  <c r="B259" i="18"/>
  <c r="D259" i="18"/>
  <c r="C259" i="18"/>
  <c r="B266" i="18"/>
  <c r="D266" i="18"/>
  <c r="C266" i="18"/>
  <c r="B270" i="18"/>
  <c r="D270" i="18"/>
  <c r="C270" i="18"/>
  <c r="B274" i="18"/>
  <c r="D274" i="18"/>
  <c r="C274" i="18"/>
  <c r="D25" i="18"/>
  <c r="C25" i="18"/>
  <c r="B25" i="18"/>
  <c r="D29" i="18"/>
  <c r="C29" i="18"/>
  <c r="B29" i="18"/>
  <c r="B41" i="18"/>
  <c r="D41" i="18"/>
  <c r="C41" i="18"/>
  <c r="B33" i="18"/>
  <c r="C33" i="18"/>
  <c r="D33" i="18"/>
  <c r="B62" i="18"/>
  <c r="D62" i="18"/>
  <c r="C62" i="18"/>
  <c r="B68" i="18"/>
  <c r="D68" i="18"/>
  <c r="C68" i="18"/>
  <c r="B72" i="18"/>
  <c r="C72" i="18"/>
  <c r="D72" i="18"/>
  <c r="D77" i="18"/>
  <c r="B77" i="18"/>
  <c r="C77" i="18"/>
  <c r="D81" i="18"/>
  <c r="C81" i="18"/>
  <c r="B81" i="18"/>
  <c r="D85" i="18"/>
  <c r="C85" i="18"/>
  <c r="B85" i="18"/>
  <c r="D87" i="18"/>
  <c r="B87" i="18"/>
  <c r="C87" i="18"/>
  <c r="D91" i="18"/>
  <c r="C91" i="18"/>
  <c r="B91" i="18"/>
  <c r="D95" i="18"/>
  <c r="C95" i="18"/>
  <c r="B95" i="18"/>
  <c r="D99" i="18"/>
  <c r="C99" i="18"/>
  <c r="B99" i="18"/>
  <c r="D103" i="18"/>
  <c r="B103" i="18"/>
  <c r="C103" i="18"/>
  <c r="D108" i="18"/>
  <c r="B108" i="18"/>
  <c r="C108" i="18"/>
  <c r="D112" i="18"/>
  <c r="C112" i="18"/>
  <c r="B112" i="18"/>
  <c r="D119" i="18"/>
  <c r="B119" i="18"/>
  <c r="C119" i="18"/>
  <c r="D123" i="18"/>
  <c r="C123" i="18"/>
  <c r="B123" i="18"/>
  <c r="D127" i="18"/>
  <c r="C127" i="18"/>
  <c r="B127" i="18"/>
  <c r="D130" i="18"/>
  <c r="C130" i="18"/>
  <c r="B130" i="18"/>
  <c r="D134" i="18"/>
  <c r="B134" i="18"/>
  <c r="C134" i="18"/>
  <c r="D138" i="18"/>
  <c r="C138" i="18"/>
  <c r="B138" i="18"/>
  <c r="D142" i="18"/>
  <c r="C142" i="18"/>
  <c r="B142" i="18"/>
  <c r="D146" i="18"/>
  <c r="C146" i="18"/>
  <c r="B146" i="18"/>
  <c r="D150" i="18"/>
  <c r="B150" i="18"/>
  <c r="C150" i="18"/>
  <c r="D157" i="18"/>
  <c r="C157" i="18"/>
  <c r="B157" i="18"/>
  <c r="D161" i="18"/>
  <c r="B161" i="18"/>
  <c r="C161" i="18"/>
  <c r="D165" i="18"/>
  <c r="B165" i="18"/>
  <c r="C165" i="18"/>
  <c r="D169" i="18"/>
  <c r="C169" i="18"/>
  <c r="B169" i="18"/>
  <c r="D28" i="18"/>
  <c r="B28" i="18"/>
  <c r="C28" i="18"/>
  <c r="A262" i="18" s="1"/>
  <c r="B26" i="18"/>
  <c r="C26" i="18"/>
  <c r="A59" i="18" s="1"/>
  <c r="D26" i="18"/>
  <c r="B30" i="18"/>
  <c r="D30" i="18"/>
  <c r="C30" i="18"/>
  <c r="A219" i="18" s="1"/>
  <c r="C42" i="18"/>
  <c r="D42" i="18"/>
  <c r="B42" i="18"/>
  <c r="C34" i="18"/>
  <c r="D34" i="18"/>
  <c r="B34" i="18"/>
  <c r="C69" i="18"/>
  <c r="D69" i="18"/>
  <c r="B69" i="18"/>
  <c r="C73" i="18"/>
  <c r="D73" i="18"/>
  <c r="B73" i="18"/>
  <c r="D78" i="18"/>
  <c r="C78" i="18"/>
  <c r="B78" i="18"/>
  <c r="C82" i="18"/>
  <c r="B82" i="18"/>
  <c r="D82" i="18"/>
  <c r="D88" i="18"/>
  <c r="B88" i="18"/>
  <c r="C88" i="18"/>
  <c r="C92" i="18"/>
  <c r="D92" i="18"/>
  <c r="B92" i="18"/>
  <c r="B96" i="18"/>
  <c r="D96" i="18"/>
  <c r="C96" i="18"/>
  <c r="D100" i="18"/>
  <c r="C100" i="18"/>
  <c r="B100" i="18"/>
  <c r="D105" i="18"/>
  <c r="B105" i="18"/>
  <c r="C105" i="18"/>
  <c r="C109" i="18"/>
  <c r="D109" i="18"/>
  <c r="B109" i="18"/>
  <c r="B113" i="18"/>
  <c r="D113" i="18"/>
  <c r="C113" i="18"/>
  <c r="C116" i="18"/>
  <c r="B116" i="18"/>
  <c r="D116" i="18"/>
  <c r="D120" i="18"/>
  <c r="C120" i="18"/>
  <c r="B120" i="18"/>
  <c r="C124" i="18"/>
  <c r="D124" i="18"/>
  <c r="B124" i="18"/>
  <c r="B128" i="18"/>
  <c r="C128" i="18"/>
  <c r="D128" i="18"/>
  <c r="D131" i="18"/>
  <c r="C131" i="18"/>
  <c r="B131" i="18"/>
  <c r="D135" i="18"/>
  <c r="C135" i="18"/>
  <c r="B135" i="18"/>
  <c r="C139" i="18"/>
  <c r="B139" i="18"/>
  <c r="D139" i="18"/>
  <c r="B143" i="18"/>
  <c r="D143" i="18"/>
  <c r="C143" i="18"/>
  <c r="D147" i="18"/>
  <c r="C147" i="18"/>
  <c r="B147" i="18"/>
  <c r="D151" i="18"/>
  <c r="B151" i="18"/>
  <c r="C151" i="18"/>
  <c r="B158" i="18"/>
  <c r="D158" i="18"/>
  <c r="C158" i="18"/>
  <c r="D162" i="18"/>
  <c r="C162" i="18"/>
  <c r="B162" i="18"/>
  <c r="C166" i="18"/>
  <c r="D166" i="18"/>
  <c r="B166" i="18"/>
  <c r="B170" i="18"/>
  <c r="D170" i="18"/>
  <c r="C170" i="18"/>
  <c r="D24" i="18"/>
  <c r="C24" i="18"/>
  <c r="A232" i="18" s="1"/>
  <c r="B24" i="18"/>
  <c r="C27" i="18"/>
  <c r="D27" i="18"/>
  <c r="B27" i="18"/>
  <c r="D39" i="18"/>
  <c r="C39" i="18"/>
  <c r="B39" i="18"/>
  <c r="D35" i="18"/>
  <c r="B35" i="18"/>
  <c r="C35" i="18"/>
  <c r="D60" i="18"/>
  <c r="B60" i="18"/>
  <c r="C60" i="18"/>
  <c r="D66" i="18"/>
  <c r="C66" i="18"/>
  <c r="B66" i="18"/>
  <c r="D70" i="18"/>
  <c r="C70" i="18"/>
  <c r="B70" i="18"/>
  <c r="D74" i="18"/>
  <c r="B74" i="18"/>
  <c r="C74" i="18"/>
  <c r="B79" i="18"/>
  <c r="C79" i="18"/>
  <c r="D79" i="18"/>
  <c r="B83" i="18"/>
  <c r="D83" i="18"/>
  <c r="C83" i="18"/>
  <c r="B89" i="18"/>
  <c r="D89" i="18"/>
  <c r="C89" i="18"/>
  <c r="B93" i="18"/>
  <c r="D93" i="18"/>
  <c r="C93" i="18"/>
  <c r="B97" i="18"/>
  <c r="D97" i="18"/>
  <c r="C97" i="18"/>
  <c r="B101" i="18"/>
  <c r="C101" i="18"/>
  <c r="D101" i="18"/>
  <c r="B106" i="18"/>
  <c r="D106" i="18"/>
  <c r="C106" i="18"/>
  <c r="B110" i="18"/>
  <c r="D110" i="18"/>
  <c r="C110" i="18"/>
  <c r="B114" i="18"/>
  <c r="D114" i="18"/>
  <c r="C114" i="18"/>
  <c r="B117" i="18"/>
  <c r="C117" i="18"/>
  <c r="D117" i="18"/>
  <c r="B121" i="18"/>
  <c r="C121" i="18"/>
  <c r="D121" i="18"/>
  <c r="B125" i="18"/>
  <c r="C125" i="18"/>
  <c r="D125" i="18"/>
  <c r="B132" i="18"/>
  <c r="C132" i="18"/>
  <c r="D132" i="18"/>
  <c r="B136" i="18"/>
  <c r="D136" i="18"/>
  <c r="C136" i="18"/>
  <c r="B140" i="18"/>
  <c r="D140" i="18"/>
  <c r="C140" i="18"/>
  <c r="B144" i="18"/>
  <c r="D144" i="18"/>
  <c r="C144" i="18"/>
  <c r="B148" i="18"/>
  <c r="C148" i="18"/>
  <c r="D148" i="18"/>
  <c r="B152" i="18"/>
  <c r="D152" i="18"/>
  <c r="C152" i="18"/>
  <c r="B155" i="18"/>
  <c r="D155" i="18"/>
  <c r="C155" i="18"/>
  <c r="B159" i="18"/>
  <c r="C159" i="18"/>
  <c r="D159" i="18"/>
  <c r="B163" i="18"/>
  <c r="D163" i="18"/>
  <c r="C163" i="18"/>
  <c r="B167" i="18"/>
  <c r="C167" i="18"/>
  <c r="D167" i="18"/>
  <c r="B171" i="18"/>
  <c r="D171" i="18"/>
  <c r="C171" i="18"/>
  <c r="B40" i="18"/>
  <c r="D40" i="18"/>
  <c r="C40" i="18"/>
  <c r="B32" i="18"/>
  <c r="D32" i="18"/>
  <c r="C32" i="18"/>
  <c r="D36" i="18"/>
  <c r="C36" i="18"/>
  <c r="B36" i="18"/>
  <c r="C61" i="18"/>
  <c r="B61" i="18"/>
  <c r="D61" i="18"/>
  <c r="C67" i="18"/>
  <c r="B67" i="18"/>
  <c r="D67" i="18"/>
  <c r="B71" i="18"/>
  <c r="D71" i="18"/>
  <c r="C71" i="18"/>
  <c r="D76" i="18"/>
  <c r="C76" i="18"/>
  <c r="B76" i="18"/>
  <c r="C80" i="18"/>
  <c r="D80" i="18"/>
  <c r="B80" i="18"/>
  <c r="C84" i="18"/>
  <c r="B84" i="18"/>
  <c r="D84" i="18"/>
  <c r="C90" i="18"/>
  <c r="D90" i="18"/>
  <c r="B90" i="18"/>
  <c r="C94" i="18"/>
  <c r="B94" i="18"/>
  <c r="D94" i="18"/>
  <c r="C98" i="18"/>
  <c r="D98" i="18"/>
  <c r="B98" i="18"/>
  <c r="C102" i="18"/>
  <c r="B102" i="18"/>
  <c r="D102" i="18"/>
  <c r="C107" i="18"/>
  <c r="D107" i="18"/>
  <c r="B107" i="18"/>
  <c r="C111" i="18"/>
  <c r="B111" i="18"/>
  <c r="D111" i="18"/>
  <c r="C118" i="18"/>
  <c r="D118" i="18"/>
  <c r="B118" i="18"/>
  <c r="C122" i="18"/>
  <c r="D122" i="18"/>
  <c r="B122" i="18"/>
  <c r="C126" i="18"/>
  <c r="B126" i="18"/>
  <c r="D126" i="18"/>
  <c r="C133" i="18"/>
  <c r="D133" i="18"/>
  <c r="B133" i="18"/>
  <c r="C137" i="18"/>
  <c r="D137" i="18"/>
  <c r="B137" i="18"/>
  <c r="C141" i="18"/>
  <c r="B141" i="18"/>
  <c r="D141" i="18"/>
  <c r="C145" i="18"/>
  <c r="D145" i="18"/>
  <c r="B145" i="18"/>
  <c r="C149" i="18"/>
  <c r="D149" i="18"/>
  <c r="B149" i="18"/>
  <c r="C153" i="18"/>
  <c r="D153" i="18"/>
  <c r="B153" i="18"/>
  <c r="C156" i="18"/>
  <c r="D156" i="18"/>
  <c r="B156" i="18"/>
  <c r="C160" i="18"/>
  <c r="B160" i="18"/>
  <c r="D160" i="18"/>
  <c r="C164" i="18"/>
  <c r="D164" i="18"/>
  <c r="B164" i="18"/>
  <c r="C168" i="18"/>
  <c r="B168" i="18"/>
  <c r="D168" i="18"/>
  <c r="D262" i="18"/>
  <c r="C262" i="18"/>
  <c r="D232" i="18"/>
  <c r="C232" i="18"/>
  <c r="D225" i="18"/>
  <c r="C225" i="18"/>
  <c r="D219" i="18"/>
  <c r="C219" i="18"/>
  <c r="D214" i="18"/>
  <c r="C214" i="18"/>
  <c r="D196" i="18"/>
  <c r="C196" i="18"/>
  <c r="D184" i="18"/>
  <c r="C184" i="18"/>
  <c r="D172" i="18"/>
  <c r="C172" i="18"/>
  <c r="D154" i="18"/>
  <c r="C154" i="18"/>
  <c r="D129" i="18"/>
  <c r="C129" i="18"/>
  <c r="D115" i="18"/>
  <c r="C115" i="18"/>
  <c r="D104" i="18"/>
  <c r="C104" i="18"/>
  <c r="D86" i="18"/>
  <c r="C86" i="18"/>
  <c r="D75" i="18"/>
  <c r="C75" i="18"/>
  <c r="D65" i="18"/>
  <c r="C65" i="18"/>
  <c r="D59" i="18"/>
  <c r="C59" i="18"/>
  <c r="D31" i="18"/>
  <c r="C31" i="18"/>
  <c r="D37" i="18"/>
  <c r="C37" i="18"/>
  <c r="A129" i="18" l="1"/>
  <c r="A86" i="18"/>
  <c r="A154" i="18"/>
  <c r="A65" i="18"/>
  <c r="A184" i="18"/>
  <c r="A196" i="18"/>
  <c r="A225" i="18"/>
  <c r="A75" i="18"/>
  <c r="A115" i="18"/>
  <c r="A172" i="18"/>
  <c r="A104" i="18"/>
  <c r="B43" i="10"/>
  <c r="B42" i="10"/>
  <c r="B41" i="10"/>
  <c r="B40" i="10"/>
  <c r="B39" i="10"/>
  <c r="B38" i="10"/>
  <c r="B30" i="10"/>
  <c r="B29" i="10"/>
  <c r="B28" i="10"/>
  <c r="B27" i="10"/>
  <c r="B26" i="10"/>
  <c r="B25" i="10"/>
  <c r="B24" i="10"/>
  <c r="A81" i="14" l="1"/>
  <c r="A96" i="14"/>
  <c r="D106" i="20"/>
  <c r="A211" i="14"/>
  <c r="A240" i="14"/>
  <c r="A247" i="14"/>
  <c r="A277" i="14"/>
  <c r="C10" i="14"/>
  <c r="G8" i="14"/>
  <c r="G5" i="14"/>
  <c r="G6" i="14"/>
  <c r="B5" i="14"/>
  <c r="G48" i="15"/>
  <c r="E3" i="15"/>
  <c r="B3" i="15"/>
  <c r="I1" i="14"/>
  <c r="H1" i="15"/>
  <c r="B957" i="12"/>
  <c r="B956" i="12"/>
  <c r="B955" i="12"/>
  <c r="B954" i="12"/>
  <c r="B953" i="12"/>
  <c r="B952" i="12"/>
  <c r="B951" i="12"/>
  <c r="B950" i="12"/>
  <c r="B949" i="12"/>
  <c r="B948" i="12"/>
  <c r="B947" i="12"/>
  <c r="B946" i="12"/>
  <c r="B945" i="12"/>
  <c r="B944" i="12"/>
  <c r="B943" i="12"/>
  <c r="B942" i="12"/>
  <c r="B941" i="12"/>
  <c r="B940" i="12"/>
  <c r="B938" i="12"/>
  <c r="B939" i="12"/>
  <c r="B937" i="12"/>
  <c r="B936" i="12"/>
  <c r="B935" i="12"/>
  <c r="B934" i="12"/>
  <c r="B933" i="12"/>
  <c r="B932" i="12"/>
  <c r="B931" i="12"/>
  <c r="B930" i="12"/>
  <c r="B926" i="12"/>
  <c r="B929" i="12"/>
  <c r="B928" i="12"/>
  <c r="B925" i="12"/>
  <c r="B927" i="12"/>
  <c r="A225" i="15"/>
  <c r="G225" i="15"/>
  <c r="H225" i="15" s="1"/>
  <c r="A224" i="15"/>
  <c r="G224" i="15" s="1"/>
  <c r="H224" i="15" s="1"/>
  <c r="A223" i="15"/>
  <c r="G223" i="15" s="1"/>
  <c r="H223" i="15" s="1"/>
  <c r="A222" i="15"/>
  <c r="G222" i="15"/>
  <c r="H222" i="15" s="1"/>
  <c r="A221" i="15"/>
  <c r="G221" i="15" s="1"/>
  <c r="H221" i="15" s="1"/>
  <c r="A220" i="15"/>
  <c r="G220" i="15" s="1"/>
  <c r="H220" i="15" s="1"/>
  <c r="A219" i="15"/>
  <c r="G219" i="15" s="1"/>
  <c r="H219" i="15" s="1"/>
  <c r="A218" i="15"/>
  <c r="G218" i="15" s="1"/>
  <c r="H218" i="15" s="1"/>
  <c r="A217" i="15"/>
  <c r="G217" i="15" s="1"/>
  <c r="H217" i="15" s="1"/>
  <c r="A216" i="15"/>
  <c r="G216" i="15" s="1"/>
  <c r="H216" i="15" s="1"/>
  <c r="A215" i="15"/>
  <c r="G215" i="15" s="1"/>
  <c r="H215" i="15" s="1"/>
  <c r="A214" i="15"/>
  <c r="G214" i="15" s="1"/>
  <c r="H214" i="15" s="1"/>
  <c r="A213" i="15"/>
  <c r="G213" i="15" s="1"/>
  <c r="H213" i="15" s="1"/>
  <c r="A212" i="15"/>
  <c r="G212" i="15" s="1"/>
  <c r="H212" i="15" s="1"/>
  <c r="A211" i="15"/>
  <c r="G211" i="15" s="1"/>
  <c r="H211" i="15" s="1"/>
  <c r="A210" i="15"/>
  <c r="G210" i="15" s="1"/>
  <c r="H210" i="15" s="1"/>
  <c r="A209" i="15"/>
  <c r="G209" i="15" s="1"/>
  <c r="H209" i="15" s="1"/>
  <c r="A208" i="15"/>
  <c r="G208" i="15" s="1"/>
  <c r="H208" i="15" s="1"/>
  <c r="A207" i="15"/>
  <c r="G207" i="15" s="1"/>
  <c r="H207" i="15" s="1"/>
  <c r="A206" i="15"/>
  <c r="G206" i="15" s="1"/>
  <c r="H206" i="15" s="1"/>
  <c r="A205" i="15"/>
  <c r="G205" i="15" s="1"/>
  <c r="H205" i="15" s="1"/>
  <c r="A204" i="15"/>
  <c r="G204" i="15" s="1"/>
  <c r="H204" i="15" s="1"/>
  <c r="A203" i="15"/>
  <c r="G203" i="15" s="1"/>
  <c r="H203" i="15" s="1"/>
  <c r="A202" i="15"/>
  <c r="G202" i="15" s="1"/>
  <c r="H202" i="15" s="1"/>
  <c r="A201" i="15"/>
  <c r="G201" i="15" s="1"/>
  <c r="H201" i="15" s="1"/>
  <c r="A200" i="15"/>
  <c r="G200" i="15" s="1"/>
  <c r="H200" i="15" s="1"/>
  <c r="A199" i="15"/>
  <c r="G199" i="15" s="1"/>
  <c r="H199" i="15" s="1"/>
  <c r="A198" i="15"/>
  <c r="G198" i="15" s="1"/>
  <c r="H198" i="15" s="1"/>
  <c r="A197" i="15"/>
  <c r="G197" i="15" s="1"/>
  <c r="H197" i="15" s="1"/>
  <c r="A196" i="15"/>
  <c r="G196" i="15" s="1"/>
  <c r="H196" i="15" s="1"/>
  <c r="A195" i="15"/>
  <c r="G195" i="15" s="1"/>
  <c r="H195" i="15" s="1"/>
  <c r="A194" i="15"/>
  <c r="G194" i="15" s="1"/>
  <c r="H194" i="15" s="1"/>
  <c r="A193" i="15"/>
  <c r="G193" i="15" s="1"/>
  <c r="H193" i="15" s="1"/>
  <c r="A192" i="15"/>
  <c r="G192" i="15" s="1"/>
  <c r="H192" i="15" s="1"/>
  <c r="A191" i="15"/>
  <c r="G191" i="15" s="1"/>
  <c r="H191" i="15" s="1"/>
  <c r="A190" i="15"/>
  <c r="G190" i="15" s="1"/>
  <c r="H190" i="15" s="1"/>
  <c r="A189" i="15"/>
  <c r="G189" i="15" s="1"/>
  <c r="H189" i="15" s="1"/>
  <c r="A188" i="15"/>
  <c r="G188" i="15" s="1"/>
  <c r="H188" i="15" s="1"/>
  <c r="A187" i="15"/>
  <c r="G187" i="15" s="1"/>
  <c r="H187" i="15" s="1"/>
  <c r="A186" i="15"/>
  <c r="G186" i="15" s="1"/>
  <c r="H186" i="15" s="1"/>
  <c r="A185" i="15"/>
  <c r="G185" i="15" s="1"/>
  <c r="H185" i="15" s="1"/>
  <c r="A184" i="15"/>
  <c r="G184" i="15" s="1"/>
  <c r="H184" i="15" s="1"/>
  <c r="A183" i="15"/>
  <c r="G183" i="15" s="1"/>
  <c r="H183" i="15" s="1"/>
  <c r="A182" i="15"/>
  <c r="G182" i="15" s="1"/>
  <c r="H182" i="15" s="1"/>
  <c r="A181" i="15"/>
  <c r="G181" i="15" s="1"/>
  <c r="H181" i="15" s="1"/>
  <c r="A180" i="15"/>
  <c r="G180" i="15" s="1"/>
  <c r="H180" i="15" s="1"/>
  <c r="A179" i="15"/>
  <c r="G179" i="15" s="1"/>
  <c r="H179" i="15" s="1"/>
  <c r="A178" i="15"/>
  <c r="G178" i="15" s="1"/>
  <c r="H178" i="15" s="1"/>
  <c r="A177" i="15"/>
  <c r="G177" i="15" s="1"/>
  <c r="H177" i="15" s="1"/>
  <c r="A176" i="15"/>
  <c r="G176" i="15" s="1"/>
  <c r="H176" i="15" s="1"/>
  <c r="A175" i="15"/>
  <c r="G175" i="15" s="1"/>
  <c r="H175" i="15" s="1"/>
  <c r="A174" i="15"/>
  <c r="G174" i="15" s="1"/>
  <c r="H174" i="15" s="1"/>
  <c r="A173" i="15"/>
  <c r="G173" i="15" s="1"/>
  <c r="H173" i="15" s="1"/>
  <c r="A172" i="15"/>
  <c r="G172" i="15" s="1"/>
  <c r="H172" i="15" s="1"/>
  <c r="A171" i="15"/>
  <c r="G171" i="15" s="1"/>
  <c r="H171" i="15" s="1"/>
  <c r="A170" i="15"/>
  <c r="G170" i="15" s="1"/>
  <c r="H170" i="15" s="1"/>
  <c r="A169" i="15"/>
  <c r="G169" i="15" s="1"/>
  <c r="H169" i="15" s="1"/>
  <c r="A168" i="15"/>
  <c r="G168" i="15" s="1"/>
  <c r="H168" i="15" s="1"/>
  <c r="A167" i="15"/>
  <c r="G167" i="15" s="1"/>
  <c r="H167" i="15" s="1"/>
  <c r="A166" i="15"/>
  <c r="G166" i="15" s="1"/>
  <c r="H166" i="15" s="1"/>
  <c r="A165" i="15"/>
  <c r="G165" i="15" s="1"/>
  <c r="H165" i="15" s="1"/>
  <c r="A164" i="15"/>
  <c r="G164" i="15" s="1"/>
  <c r="H164" i="15" s="1"/>
  <c r="A163" i="15"/>
  <c r="G163" i="15" s="1"/>
  <c r="H163" i="15" s="1"/>
  <c r="A162" i="15"/>
  <c r="G162" i="15" s="1"/>
  <c r="H162" i="15" s="1"/>
  <c r="A161" i="15"/>
  <c r="G161" i="15" s="1"/>
  <c r="H161" i="15" s="1"/>
  <c r="A160" i="15"/>
  <c r="G160" i="15" s="1"/>
  <c r="H160" i="15" s="1"/>
  <c r="A159" i="15"/>
  <c r="G159" i="15" s="1"/>
  <c r="H159" i="15" s="1"/>
  <c r="A158" i="15"/>
  <c r="G158" i="15" s="1"/>
  <c r="H158" i="15" s="1"/>
  <c r="A157" i="15"/>
  <c r="G157" i="15" s="1"/>
  <c r="H157" i="15" s="1"/>
  <c r="A156" i="15"/>
  <c r="G156" i="15" s="1"/>
  <c r="H156" i="15" s="1"/>
  <c r="A155" i="15"/>
  <c r="G155" i="15" s="1"/>
  <c r="H155" i="15" s="1"/>
  <c r="A154" i="15"/>
  <c r="G154" i="15" s="1"/>
  <c r="H154" i="15" s="1"/>
  <c r="A153" i="15"/>
  <c r="G153" i="15" s="1"/>
  <c r="H153" i="15" s="1"/>
  <c r="A152" i="15"/>
  <c r="G152" i="15" s="1"/>
  <c r="H152" i="15" s="1"/>
  <c r="A151" i="15"/>
  <c r="G151" i="15" s="1"/>
  <c r="H151" i="15" s="1"/>
  <c r="A150" i="15"/>
  <c r="G150" i="15" s="1"/>
  <c r="H150" i="15" s="1"/>
  <c r="A149" i="15"/>
  <c r="G149" i="15" s="1"/>
  <c r="H149" i="15" s="1"/>
  <c r="A148" i="15"/>
  <c r="G148" i="15" s="1"/>
  <c r="H148" i="15" s="1"/>
  <c r="A147" i="15"/>
  <c r="G147" i="15" s="1"/>
  <c r="H147" i="15" s="1"/>
  <c r="A146" i="15"/>
  <c r="G146" i="15" s="1"/>
  <c r="H146" i="15" s="1"/>
  <c r="A145" i="15"/>
  <c r="G145" i="15" s="1"/>
  <c r="H145" i="15" s="1"/>
  <c r="A144" i="15"/>
  <c r="G144" i="15" s="1"/>
  <c r="H144" i="15" s="1"/>
  <c r="A143" i="15"/>
  <c r="G143" i="15" s="1"/>
  <c r="H143" i="15" s="1"/>
  <c r="A142" i="15"/>
  <c r="G142" i="15" s="1"/>
  <c r="H142" i="15" s="1"/>
  <c r="A141" i="15"/>
  <c r="G141" i="15" s="1"/>
  <c r="H141" i="15" s="1"/>
  <c r="A140" i="15"/>
  <c r="G140" i="15" s="1"/>
  <c r="H140" i="15" s="1"/>
  <c r="A139" i="15"/>
  <c r="G139" i="15" s="1"/>
  <c r="H139" i="15" s="1"/>
  <c r="A138" i="15"/>
  <c r="G138" i="15" s="1"/>
  <c r="H138" i="15" s="1"/>
  <c r="A137" i="15"/>
  <c r="G137" i="15" s="1"/>
  <c r="H137" i="15" s="1"/>
  <c r="A136" i="15"/>
  <c r="G136" i="15" s="1"/>
  <c r="H136" i="15" s="1"/>
  <c r="A135" i="15"/>
  <c r="G135" i="15" s="1"/>
  <c r="H135" i="15" s="1"/>
  <c r="A134" i="15"/>
  <c r="G134" i="15" s="1"/>
  <c r="H134" i="15" s="1"/>
  <c r="A133" i="15"/>
  <c r="G133" i="15" s="1"/>
  <c r="H133" i="15" s="1"/>
  <c r="A132" i="15"/>
  <c r="G132" i="15" s="1"/>
  <c r="H132" i="15" s="1"/>
  <c r="A131" i="15"/>
  <c r="G131" i="15" s="1"/>
  <c r="H131" i="15" s="1"/>
  <c r="A130" i="15"/>
  <c r="G130" i="15" s="1"/>
  <c r="H130" i="15" s="1"/>
  <c r="A129" i="15"/>
  <c r="G129" i="15" s="1"/>
  <c r="H129" i="15" s="1"/>
  <c r="A128" i="15"/>
  <c r="G128" i="15" s="1"/>
  <c r="H128" i="15" s="1"/>
  <c r="A127" i="15"/>
  <c r="G127" i="15" s="1"/>
  <c r="H127" i="15" s="1"/>
  <c r="A126" i="15"/>
  <c r="G126" i="15" s="1"/>
  <c r="H126" i="15" s="1"/>
  <c r="A125" i="15"/>
  <c r="G125" i="15" s="1"/>
  <c r="H125" i="15" s="1"/>
  <c r="A124" i="15"/>
  <c r="G124" i="15" s="1"/>
  <c r="H124" i="15" s="1"/>
  <c r="A123" i="15"/>
  <c r="G123" i="15" s="1"/>
  <c r="H123" i="15" s="1"/>
  <c r="A122" i="15"/>
  <c r="G122" i="15" s="1"/>
  <c r="H122" i="15" s="1"/>
  <c r="A121" i="15"/>
  <c r="G121" i="15" s="1"/>
  <c r="H121" i="15" s="1"/>
  <c r="A120" i="15"/>
  <c r="G120" i="15" s="1"/>
  <c r="H120" i="15" s="1"/>
  <c r="A119" i="15"/>
  <c r="G119" i="15" s="1"/>
  <c r="H119" i="15" s="1"/>
  <c r="A118" i="15"/>
  <c r="G118" i="15" s="1"/>
  <c r="H118" i="15" s="1"/>
  <c r="A117" i="15"/>
  <c r="G117" i="15" s="1"/>
  <c r="H117" i="15" s="1"/>
  <c r="A116" i="15"/>
  <c r="G116" i="15" s="1"/>
  <c r="H116" i="15" s="1"/>
  <c r="A115" i="15"/>
  <c r="G115" i="15" s="1"/>
  <c r="H115" i="15" s="1"/>
  <c r="A114" i="15"/>
  <c r="G114" i="15" s="1"/>
  <c r="H114" i="15" s="1"/>
  <c r="A113" i="15"/>
  <c r="G113" i="15" s="1"/>
  <c r="H113" i="15" s="1"/>
  <c r="A112" i="15"/>
  <c r="G112" i="15" s="1"/>
  <c r="H112" i="15" s="1"/>
  <c r="A111" i="15"/>
  <c r="G111" i="15" s="1"/>
  <c r="H111" i="15" s="1"/>
  <c r="A110" i="15"/>
  <c r="G110" i="15" s="1"/>
  <c r="H110" i="15" s="1"/>
  <c r="A109" i="15"/>
  <c r="G109" i="15" s="1"/>
  <c r="H109" i="15" s="1"/>
  <c r="A108" i="15"/>
  <c r="G108" i="15" s="1"/>
  <c r="H108" i="15" s="1"/>
  <c r="A107" i="15"/>
  <c r="G107" i="15" s="1"/>
  <c r="H107" i="15" s="1"/>
  <c r="A106" i="15"/>
  <c r="G106" i="15" s="1"/>
  <c r="H106" i="15" s="1"/>
  <c r="A105" i="15"/>
  <c r="G105" i="15" s="1"/>
  <c r="H105" i="15" s="1"/>
  <c r="A104" i="15"/>
  <c r="G104" i="15" s="1"/>
  <c r="H104" i="15" s="1"/>
  <c r="A103" i="15"/>
  <c r="G103" i="15" s="1"/>
  <c r="H103" i="15" s="1"/>
  <c r="A102" i="15"/>
  <c r="G102" i="15" s="1"/>
  <c r="H102" i="15" s="1"/>
  <c r="A101" i="15"/>
  <c r="G101" i="15" s="1"/>
  <c r="H101" i="15" s="1"/>
  <c r="A100" i="15"/>
  <c r="G100" i="15" s="1"/>
  <c r="H100" i="15" s="1"/>
  <c r="A99" i="15"/>
  <c r="G99" i="15" s="1"/>
  <c r="H99" i="15" s="1"/>
  <c r="A98" i="15"/>
  <c r="G98" i="15" s="1"/>
  <c r="H98" i="15" s="1"/>
  <c r="A97" i="15"/>
  <c r="G97" i="15" s="1"/>
  <c r="H97" i="15" s="1"/>
  <c r="A96" i="15"/>
  <c r="G96" i="15" s="1"/>
  <c r="H96" i="15" s="1"/>
  <c r="A95" i="15"/>
  <c r="G95" i="15" s="1"/>
  <c r="H95" i="15" s="1"/>
  <c r="A94" i="15"/>
  <c r="G94" i="15" s="1"/>
  <c r="H94" i="15" s="1"/>
  <c r="A93" i="15"/>
  <c r="G93" i="15" s="1"/>
  <c r="H93" i="15" s="1"/>
  <c r="A92" i="15"/>
  <c r="G92" i="15" s="1"/>
  <c r="H92" i="15" s="1"/>
  <c r="A91" i="15"/>
  <c r="G91" i="15" s="1"/>
  <c r="H91" i="15" s="1"/>
  <c r="A90" i="15"/>
  <c r="G90" i="15" s="1"/>
  <c r="H90" i="15" s="1"/>
  <c r="A89" i="15"/>
  <c r="G89" i="15" s="1"/>
  <c r="H89" i="15" s="1"/>
  <c r="A88" i="15"/>
  <c r="G88" i="15" s="1"/>
  <c r="H88" i="15" s="1"/>
  <c r="A87" i="15"/>
  <c r="G87" i="15" s="1"/>
  <c r="H87" i="15" s="1"/>
  <c r="A86" i="15"/>
  <c r="G86" i="15" s="1"/>
  <c r="H86" i="15" s="1"/>
  <c r="A85" i="15"/>
  <c r="G85" i="15" s="1"/>
  <c r="H85" i="15" s="1"/>
  <c r="A84" i="15"/>
  <c r="G84" i="15" s="1"/>
  <c r="H84" i="15" s="1"/>
  <c r="A83" i="15"/>
  <c r="G83" i="15" s="1"/>
  <c r="H83" i="15" s="1"/>
  <c r="A82" i="15"/>
  <c r="G82" i="15" s="1"/>
  <c r="H82" i="15" s="1"/>
  <c r="A81" i="15"/>
  <c r="G81" i="15" s="1"/>
  <c r="H81" i="15" s="1"/>
  <c r="A80" i="15"/>
  <c r="G80" i="15" s="1"/>
  <c r="H80" i="15" s="1"/>
  <c r="A79" i="15"/>
  <c r="G79" i="15" s="1"/>
  <c r="H79" i="15" s="1"/>
  <c r="A78" i="15"/>
  <c r="G78" i="15" s="1"/>
  <c r="H78" i="15" s="1"/>
  <c r="A77" i="15"/>
  <c r="G77" i="15" s="1"/>
  <c r="H77" i="15" s="1"/>
  <c r="A76" i="15"/>
  <c r="G76" i="15" s="1"/>
  <c r="H76" i="15" s="1"/>
  <c r="A75" i="15"/>
  <c r="G75" i="15" s="1"/>
  <c r="H75" i="15" s="1"/>
  <c r="A74" i="15"/>
  <c r="G74" i="15" s="1"/>
  <c r="H74" i="15" s="1"/>
  <c r="A73" i="15"/>
  <c r="G73" i="15" s="1"/>
  <c r="H73" i="15" s="1"/>
  <c r="A72" i="15"/>
  <c r="G72" i="15" s="1"/>
  <c r="H72" i="15" s="1"/>
  <c r="A71" i="15"/>
  <c r="G71" i="15" s="1"/>
  <c r="H71" i="15" s="1"/>
  <c r="A70" i="15"/>
  <c r="G70" i="15" s="1"/>
  <c r="H70" i="15" s="1"/>
  <c r="A69" i="15"/>
  <c r="G69" i="15" s="1"/>
  <c r="H69" i="15" s="1"/>
  <c r="A68" i="15"/>
  <c r="G68" i="15" s="1"/>
  <c r="H68" i="15" s="1"/>
  <c r="A67" i="15"/>
  <c r="G67" i="15" s="1"/>
  <c r="H67" i="15" s="1"/>
  <c r="A66" i="15"/>
  <c r="G66" i="15" s="1"/>
  <c r="H66" i="15" s="1"/>
  <c r="A65" i="15"/>
  <c r="G65" i="15" s="1"/>
  <c r="H65" i="15" s="1"/>
  <c r="A64" i="15"/>
  <c r="G64" i="15" s="1"/>
  <c r="H64" i="15" s="1"/>
  <c r="A63" i="15"/>
  <c r="G63" i="15" s="1"/>
  <c r="H63" i="15" s="1"/>
  <c r="A62" i="15"/>
  <c r="G62" i="15" s="1"/>
  <c r="H62" i="15" s="1"/>
  <c r="A61" i="15"/>
  <c r="G61" i="15" s="1"/>
  <c r="H61" i="15" s="1"/>
  <c r="A60" i="15"/>
  <c r="G60" i="15" s="1"/>
  <c r="H60" i="15" s="1"/>
  <c r="A59" i="15"/>
  <c r="G59" i="15" s="1"/>
  <c r="H59" i="15" s="1"/>
  <c r="A58" i="15"/>
  <c r="G58" i="15" s="1"/>
  <c r="H58" i="15" s="1"/>
  <c r="A57" i="15"/>
  <c r="G57" i="15" s="1"/>
  <c r="H57" i="15" s="1"/>
  <c r="A56" i="15"/>
  <c r="G56" i="15" s="1"/>
  <c r="H56" i="15" s="1"/>
  <c r="A55" i="15"/>
  <c r="G55" i="15" s="1"/>
  <c r="H55" i="15" s="1"/>
  <c r="A54" i="15"/>
  <c r="G54" i="15" s="1"/>
  <c r="H54" i="15" s="1"/>
  <c r="A53" i="15"/>
  <c r="G53" i="15" s="1"/>
  <c r="H53" i="15" s="1"/>
  <c r="A52" i="15"/>
  <c r="G52" i="15" s="1"/>
  <c r="H52" i="15" s="1"/>
  <c r="A51" i="15"/>
  <c r="G51" i="15" s="1"/>
  <c r="H51" i="15" s="1"/>
  <c r="A50" i="15"/>
  <c r="G50" i="15" s="1"/>
  <c r="H50" i="15" s="1"/>
  <c r="A49" i="15"/>
  <c r="G49" i="15" s="1"/>
  <c r="H49" i="15" s="1"/>
  <c r="A64" i="10"/>
  <c r="A74" i="10"/>
  <c r="A89" i="10"/>
  <c r="A109" i="10"/>
  <c r="A120" i="10"/>
  <c r="A136" i="10"/>
  <c r="A161" i="10"/>
  <c r="A179" i="10"/>
  <c r="A191" i="10"/>
  <c r="A203" i="10"/>
  <c r="A226" i="10"/>
  <c r="A232" i="10"/>
  <c r="A269" i="10"/>
  <c r="B4" i="15"/>
  <c r="D49" i="15"/>
  <c r="D48" i="15"/>
  <c r="B48" i="15"/>
  <c r="A48" i="15"/>
  <c r="B183" i="15"/>
  <c r="D183" i="15"/>
  <c r="B184" i="15"/>
  <c r="D184" i="15"/>
  <c r="B185" i="15"/>
  <c r="D185" i="15"/>
  <c r="B186" i="15"/>
  <c r="D186" i="15"/>
  <c r="B187" i="15"/>
  <c r="D187" i="15"/>
  <c r="B188" i="15"/>
  <c r="D188" i="15"/>
  <c r="B189" i="15"/>
  <c r="D189" i="15"/>
  <c r="B190" i="15"/>
  <c r="D190" i="15"/>
  <c r="B191" i="15"/>
  <c r="D191" i="15"/>
  <c r="B192" i="15"/>
  <c r="D192" i="15"/>
  <c r="B193" i="15"/>
  <c r="D193" i="15"/>
  <c r="B194" i="15"/>
  <c r="D194" i="15"/>
  <c r="B195" i="15"/>
  <c r="D195" i="15"/>
  <c r="B196" i="15"/>
  <c r="D196" i="15"/>
  <c r="B197" i="15"/>
  <c r="D197" i="15"/>
  <c r="B198" i="15"/>
  <c r="D198" i="15"/>
  <c r="B199" i="15"/>
  <c r="D199" i="15"/>
  <c r="B200" i="15"/>
  <c r="D200" i="15"/>
  <c r="B201" i="15"/>
  <c r="D201" i="15"/>
  <c r="B202" i="15"/>
  <c r="D202" i="15"/>
  <c r="B203" i="15"/>
  <c r="D203" i="15"/>
  <c r="B204" i="15"/>
  <c r="D204" i="15"/>
  <c r="B205" i="15"/>
  <c r="D205" i="15"/>
  <c r="B206" i="15"/>
  <c r="D206" i="15"/>
  <c r="B207" i="15"/>
  <c r="D207" i="15"/>
  <c r="B208" i="15"/>
  <c r="D208" i="15"/>
  <c r="B209" i="15"/>
  <c r="D209" i="15"/>
  <c r="B210" i="15"/>
  <c r="D210" i="15"/>
  <c r="B211" i="15"/>
  <c r="D211" i="15"/>
  <c r="B212" i="15"/>
  <c r="D212" i="15"/>
  <c r="B213" i="15"/>
  <c r="D213" i="15"/>
  <c r="B214" i="15"/>
  <c r="D214" i="15"/>
  <c r="B215" i="15"/>
  <c r="D215" i="15"/>
  <c r="B216" i="15"/>
  <c r="D216" i="15"/>
  <c r="B217" i="15"/>
  <c r="D217" i="15"/>
  <c r="B218" i="15"/>
  <c r="D218" i="15"/>
  <c r="B219" i="15"/>
  <c r="D219" i="15"/>
  <c r="B220" i="15"/>
  <c r="D220" i="15"/>
  <c r="B221" i="15"/>
  <c r="D221" i="15"/>
  <c r="B222" i="15"/>
  <c r="D222" i="15"/>
  <c r="B223" i="15"/>
  <c r="D223" i="15"/>
  <c r="B224" i="15"/>
  <c r="D224" i="15"/>
  <c r="B225" i="15"/>
  <c r="D225" i="15"/>
  <c r="A226" i="15"/>
  <c r="B226" i="15"/>
  <c r="D226" i="15"/>
  <c r="A227" i="15"/>
  <c r="B227" i="15"/>
  <c r="D227" i="15"/>
  <c r="A228" i="15"/>
  <c r="B228" i="15"/>
  <c r="D228" i="15"/>
  <c r="A229" i="15"/>
  <c r="B229" i="15"/>
  <c r="D229" i="15"/>
  <c r="A230" i="15"/>
  <c r="B230" i="15"/>
  <c r="D230" i="15"/>
  <c r="A231" i="15"/>
  <c r="B231" i="15"/>
  <c r="D231" i="15"/>
  <c r="A232" i="15"/>
  <c r="B232" i="15"/>
  <c r="D232" i="15"/>
  <c r="A233" i="15"/>
  <c r="B233" i="15"/>
  <c r="D233" i="15"/>
  <c r="A234" i="15"/>
  <c r="B234" i="15"/>
  <c r="D234" i="15"/>
  <c r="A235" i="15"/>
  <c r="B235" i="15"/>
  <c r="D235" i="15"/>
  <c r="A236" i="15"/>
  <c r="B236" i="15"/>
  <c r="D236" i="15"/>
  <c r="A237" i="15"/>
  <c r="B237" i="15"/>
  <c r="D237" i="15"/>
  <c r="A238" i="15"/>
  <c r="B238" i="15"/>
  <c r="D238" i="15"/>
  <c r="A239" i="15"/>
  <c r="B239" i="15"/>
  <c r="D239" i="15"/>
  <c r="A240" i="15"/>
  <c r="B240" i="15"/>
  <c r="D240" i="15"/>
  <c r="A241" i="15"/>
  <c r="B241" i="15"/>
  <c r="D241" i="15"/>
  <c r="A242" i="15"/>
  <c r="B242" i="15"/>
  <c r="D242" i="15"/>
  <c r="A243" i="15"/>
  <c r="B243" i="15"/>
  <c r="D243" i="15"/>
  <c r="A244" i="15"/>
  <c r="B244" i="15"/>
  <c r="D244" i="15"/>
  <c r="A245" i="15"/>
  <c r="B245" i="15"/>
  <c r="D245" i="15"/>
  <c r="A246" i="15"/>
  <c r="B246" i="15"/>
  <c r="D246" i="15"/>
  <c r="A247" i="15"/>
  <c r="B247" i="15"/>
  <c r="D247" i="15"/>
  <c r="A248" i="15"/>
  <c r="B248" i="15"/>
  <c r="D248" i="15"/>
  <c r="A249" i="15"/>
  <c r="B249" i="15"/>
  <c r="D249" i="15"/>
  <c r="A250" i="15"/>
  <c r="B250" i="15"/>
  <c r="D250" i="15"/>
  <c r="A251" i="15"/>
  <c r="B251" i="15"/>
  <c r="D251" i="15"/>
  <c r="A252" i="15"/>
  <c r="B252" i="15"/>
  <c r="D252" i="15"/>
  <c r="A253" i="15"/>
  <c r="B253" i="15"/>
  <c r="D253" i="15"/>
  <c r="A254" i="15"/>
  <c r="B254" i="15"/>
  <c r="D254" i="15"/>
  <c r="A255" i="15"/>
  <c r="B255" i="15"/>
  <c r="D255" i="15"/>
  <c r="A256" i="15"/>
  <c r="B256" i="15"/>
  <c r="D256" i="15"/>
  <c r="A257" i="15"/>
  <c r="B257" i="15"/>
  <c r="D257" i="15"/>
  <c r="A258" i="15"/>
  <c r="B258" i="15"/>
  <c r="D258" i="15"/>
  <c r="A259" i="15"/>
  <c r="B259" i="15"/>
  <c r="D259" i="15"/>
  <c r="A260" i="15"/>
  <c r="B260" i="15"/>
  <c r="D260" i="15"/>
  <c r="A261" i="15"/>
  <c r="B261" i="15"/>
  <c r="D261" i="15"/>
  <c r="A262" i="15"/>
  <c r="B262" i="15"/>
  <c r="D262" i="15"/>
  <c r="A263" i="15"/>
  <c r="B263" i="15"/>
  <c r="D263" i="15"/>
  <c r="A264" i="15"/>
  <c r="B264" i="15"/>
  <c r="D264" i="15"/>
  <c r="A265" i="15"/>
  <c r="B265" i="15"/>
  <c r="D265" i="15"/>
  <c r="A266" i="15"/>
  <c r="B266" i="15"/>
  <c r="D266" i="15"/>
  <c r="A267" i="15"/>
  <c r="B267" i="15"/>
  <c r="D267" i="15"/>
  <c r="A268" i="15"/>
  <c r="B268" i="15"/>
  <c r="D268" i="15"/>
  <c r="A269" i="15"/>
  <c r="B269" i="15"/>
  <c r="D269" i="15"/>
  <c r="A270" i="15"/>
  <c r="B270" i="15"/>
  <c r="D270" i="15"/>
  <c r="A271" i="15"/>
  <c r="B271" i="15"/>
  <c r="D271" i="15"/>
  <c r="A272" i="15"/>
  <c r="B272" i="15"/>
  <c r="D272" i="15"/>
  <c r="A273" i="15"/>
  <c r="B273" i="15"/>
  <c r="D273" i="15"/>
  <c r="A274" i="15"/>
  <c r="B274" i="15"/>
  <c r="D274" i="15"/>
  <c r="A275" i="15"/>
  <c r="B275" i="15"/>
  <c r="D275" i="15"/>
  <c r="A276" i="15"/>
  <c r="B276" i="15"/>
  <c r="D276" i="15"/>
  <c r="A277" i="15"/>
  <c r="B277" i="15"/>
  <c r="D277" i="15"/>
  <c r="A278" i="15"/>
  <c r="B278" i="15"/>
  <c r="D278" i="15"/>
  <c r="A279" i="15"/>
  <c r="B279" i="15"/>
  <c r="D279" i="15"/>
  <c r="A280" i="15"/>
  <c r="B280" i="15"/>
  <c r="D280" i="15"/>
  <c r="A281" i="15"/>
  <c r="B281" i="15"/>
  <c r="D281" i="15"/>
  <c r="A282" i="15"/>
  <c r="B282" i="15"/>
  <c r="D282" i="15"/>
  <c r="A283" i="15"/>
  <c r="B283" i="15"/>
  <c r="D283" i="15"/>
  <c r="A284" i="15"/>
  <c r="B284" i="15"/>
  <c r="D284" i="15"/>
  <c r="A285" i="15"/>
  <c r="B285" i="15"/>
  <c r="D285" i="15"/>
  <c r="A286" i="15"/>
  <c r="B286" i="15"/>
  <c r="D286" i="15"/>
  <c r="A287" i="15"/>
  <c r="B287" i="15"/>
  <c r="D287" i="15"/>
  <c r="A288" i="15"/>
  <c r="B288" i="15"/>
  <c r="D288" i="15"/>
  <c r="A289" i="15"/>
  <c r="B289" i="15"/>
  <c r="D289" i="15"/>
  <c r="A290" i="15"/>
  <c r="B290" i="15"/>
  <c r="D290" i="15"/>
  <c r="A291" i="15"/>
  <c r="B291" i="15"/>
  <c r="D291" i="15"/>
  <c r="A292" i="15"/>
  <c r="B292" i="15"/>
  <c r="D292" i="15"/>
  <c r="A293" i="15"/>
  <c r="B293" i="15"/>
  <c r="D293" i="15"/>
  <c r="A294" i="15"/>
  <c r="B294" i="15"/>
  <c r="D294" i="15"/>
  <c r="A295" i="15"/>
  <c r="B295" i="15"/>
  <c r="D295" i="15"/>
  <c r="A296" i="15"/>
  <c r="B296" i="15"/>
  <c r="D296" i="15"/>
  <c r="A297" i="15"/>
  <c r="B297" i="15"/>
  <c r="D297" i="15"/>
  <c r="A298" i="15"/>
  <c r="B298" i="15"/>
  <c r="D298" i="15"/>
  <c r="A299" i="15"/>
  <c r="B299" i="15"/>
  <c r="D299" i="15"/>
  <c r="A300" i="15"/>
  <c r="B300" i="15"/>
  <c r="D300" i="15"/>
  <c r="A301" i="15"/>
  <c r="B301" i="15"/>
  <c r="D301" i="15"/>
  <c r="A302" i="15"/>
  <c r="B302" i="15"/>
  <c r="D302" i="15"/>
  <c r="A303" i="15"/>
  <c r="B303" i="15"/>
  <c r="D303" i="15"/>
  <c r="A304" i="15"/>
  <c r="B304" i="15"/>
  <c r="D304" i="15"/>
  <c r="A305" i="15"/>
  <c r="B305" i="15"/>
  <c r="D305" i="15"/>
  <c r="A306" i="15"/>
  <c r="B306" i="15"/>
  <c r="D306" i="15"/>
  <c r="A307" i="15"/>
  <c r="B307" i="15"/>
  <c r="D307" i="15"/>
  <c r="A308" i="15"/>
  <c r="B308" i="15"/>
  <c r="D308" i="15"/>
  <c r="A309" i="15"/>
  <c r="B309" i="15"/>
  <c r="D309" i="15"/>
  <c r="A310" i="15"/>
  <c r="B310" i="15"/>
  <c r="D310" i="15"/>
  <c r="A311" i="15"/>
  <c r="B311" i="15"/>
  <c r="D311" i="15"/>
  <c r="A312" i="15"/>
  <c r="B312" i="15"/>
  <c r="D312" i="15"/>
  <c r="A313" i="15"/>
  <c r="B313" i="15"/>
  <c r="D313" i="15"/>
  <c r="A314" i="15"/>
  <c r="B314" i="15"/>
  <c r="D314" i="15"/>
  <c r="A315" i="15"/>
  <c r="B315" i="15"/>
  <c r="D315" i="15"/>
  <c r="A316" i="15"/>
  <c r="B316" i="15"/>
  <c r="D316" i="15"/>
  <c r="B116" i="15"/>
  <c r="D116" i="15"/>
  <c r="B117" i="15"/>
  <c r="D117" i="15"/>
  <c r="B118" i="15"/>
  <c r="D118" i="15"/>
  <c r="B119" i="15"/>
  <c r="D119" i="15"/>
  <c r="B120" i="15"/>
  <c r="D120" i="15"/>
  <c r="B121" i="15"/>
  <c r="D121" i="15"/>
  <c r="B122" i="15"/>
  <c r="D122" i="15"/>
  <c r="B123" i="15"/>
  <c r="D123" i="15"/>
  <c r="B124" i="15"/>
  <c r="D124" i="15"/>
  <c r="B125" i="15"/>
  <c r="D125" i="15"/>
  <c r="B126" i="15"/>
  <c r="D126" i="15"/>
  <c r="B127" i="15"/>
  <c r="D127" i="15"/>
  <c r="B128" i="15"/>
  <c r="D128" i="15"/>
  <c r="B129" i="15"/>
  <c r="D129" i="15"/>
  <c r="B130" i="15"/>
  <c r="D130" i="15"/>
  <c r="B131" i="15"/>
  <c r="D131" i="15"/>
  <c r="B132" i="15"/>
  <c r="D132" i="15"/>
  <c r="B133" i="15"/>
  <c r="D133" i="15"/>
  <c r="B134" i="15"/>
  <c r="D134" i="15"/>
  <c r="B135" i="15"/>
  <c r="D135" i="15"/>
  <c r="B136" i="15"/>
  <c r="D136" i="15"/>
  <c r="B137" i="15"/>
  <c r="D137" i="15"/>
  <c r="B138" i="15"/>
  <c r="D138" i="15"/>
  <c r="B139" i="15"/>
  <c r="D139" i="15"/>
  <c r="B140" i="15"/>
  <c r="D140" i="15"/>
  <c r="B141" i="15"/>
  <c r="D141" i="15"/>
  <c r="B142" i="15"/>
  <c r="D142" i="15"/>
  <c r="B143" i="15"/>
  <c r="D143" i="15"/>
  <c r="B144" i="15"/>
  <c r="D144" i="15"/>
  <c r="B145" i="15"/>
  <c r="D145" i="15"/>
  <c r="B146" i="15"/>
  <c r="D146" i="15"/>
  <c r="B147" i="15"/>
  <c r="D147" i="15"/>
  <c r="B148" i="15"/>
  <c r="D148" i="15"/>
  <c r="B149" i="15"/>
  <c r="D149" i="15"/>
  <c r="B150" i="15"/>
  <c r="D150" i="15"/>
  <c r="B151" i="15"/>
  <c r="D151" i="15"/>
  <c r="B152" i="15"/>
  <c r="D152" i="15"/>
  <c r="B153" i="15"/>
  <c r="D153" i="15"/>
  <c r="B154" i="15"/>
  <c r="D154" i="15"/>
  <c r="B155" i="15"/>
  <c r="D155" i="15"/>
  <c r="B156" i="15"/>
  <c r="D156" i="15"/>
  <c r="B157" i="15"/>
  <c r="D157" i="15"/>
  <c r="B158" i="15"/>
  <c r="D158" i="15"/>
  <c r="B159" i="15"/>
  <c r="D159" i="15"/>
  <c r="B160" i="15"/>
  <c r="D160" i="15"/>
  <c r="B161" i="15"/>
  <c r="D161" i="15"/>
  <c r="B162" i="15"/>
  <c r="D162" i="15"/>
  <c r="B163" i="15"/>
  <c r="D163" i="15"/>
  <c r="B164" i="15"/>
  <c r="D164" i="15"/>
  <c r="B165" i="15"/>
  <c r="D165" i="15"/>
  <c r="B166" i="15"/>
  <c r="D166" i="15"/>
  <c r="B167" i="15"/>
  <c r="D167" i="15"/>
  <c r="B168" i="15"/>
  <c r="D168" i="15"/>
  <c r="B169" i="15"/>
  <c r="D169" i="15"/>
  <c r="B170" i="15"/>
  <c r="D170" i="15"/>
  <c r="B171" i="15"/>
  <c r="D171" i="15"/>
  <c r="B172" i="15"/>
  <c r="D172" i="15"/>
  <c r="B173" i="15"/>
  <c r="D173" i="15"/>
  <c r="B174" i="15"/>
  <c r="D174" i="15"/>
  <c r="B175" i="15"/>
  <c r="D175" i="15"/>
  <c r="B176" i="15"/>
  <c r="D176" i="15"/>
  <c r="B177" i="15"/>
  <c r="D177" i="15"/>
  <c r="B178" i="15"/>
  <c r="D178" i="15"/>
  <c r="B179" i="15"/>
  <c r="D179" i="15"/>
  <c r="B180" i="15"/>
  <c r="D180" i="15"/>
  <c r="B181" i="15"/>
  <c r="D181" i="15"/>
  <c r="B182" i="15"/>
  <c r="D182" i="15"/>
  <c r="B50" i="15"/>
  <c r="D50" i="15"/>
  <c r="B51" i="15"/>
  <c r="D51" i="15"/>
  <c r="B52" i="15"/>
  <c r="D52" i="15"/>
  <c r="B53" i="15"/>
  <c r="D53" i="15"/>
  <c r="B54" i="15"/>
  <c r="D54" i="15"/>
  <c r="B55" i="15"/>
  <c r="D55" i="15"/>
  <c r="B56" i="15"/>
  <c r="D56" i="15"/>
  <c r="B57" i="15"/>
  <c r="D57" i="15"/>
  <c r="B58" i="15"/>
  <c r="D58" i="15"/>
  <c r="B59" i="15"/>
  <c r="D59" i="15"/>
  <c r="B60" i="15"/>
  <c r="D60" i="15"/>
  <c r="B61" i="15"/>
  <c r="D61" i="15"/>
  <c r="B62" i="15"/>
  <c r="D62" i="15"/>
  <c r="B63" i="15"/>
  <c r="D63" i="15"/>
  <c r="B64" i="15"/>
  <c r="D64" i="15"/>
  <c r="B65" i="15"/>
  <c r="D65" i="15"/>
  <c r="B66" i="15"/>
  <c r="D66" i="15"/>
  <c r="B67" i="15"/>
  <c r="D67" i="15"/>
  <c r="B68" i="15"/>
  <c r="D68" i="15"/>
  <c r="B69" i="15"/>
  <c r="D69" i="15"/>
  <c r="B70" i="15"/>
  <c r="D70" i="15"/>
  <c r="B71" i="15"/>
  <c r="D71" i="15"/>
  <c r="B72" i="15"/>
  <c r="D72" i="15"/>
  <c r="B73" i="15"/>
  <c r="D73" i="15"/>
  <c r="B74" i="15"/>
  <c r="D74" i="15"/>
  <c r="B75" i="15"/>
  <c r="D75" i="15"/>
  <c r="B76" i="15"/>
  <c r="D76" i="15"/>
  <c r="B77" i="15"/>
  <c r="D77" i="15"/>
  <c r="B78" i="15"/>
  <c r="D78" i="15"/>
  <c r="B79" i="15"/>
  <c r="D79" i="15"/>
  <c r="B80" i="15"/>
  <c r="D80" i="15"/>
  <c r="B81" i="15"/>
  <c r="D81" i="15"/>
  <c r="B82" i="15"/>
  <c r="D82" i="15"/>
  <c r="B83" i="15"/>
  <c r="D83" i="15"/>
  <c r="B84" i="15"/>
  <c r="D84" i="15"/>
  <c r="B85" i="15"/>
  <c r="D85" i="15"/>
  <c r="B86" i="15"/>
  <c r="D86" i="15"/>
  <c r="B87" i="15"/>
  <c r="D87" i="15"/>
  <c r="B88" i="15"/>
  <c r="D88" i="15"/>
  <c r="B89" i="15"/>
  <c r="D89" i="15"/>
  <c r="B90" i="15"/>
  <c r="D90" i="15"/>
  <c r="B91" i="15"/>
  <c r="D91" i="15"/>
  <c r="B92" i="15"/>
  <c r="D92" i="15"/>
  <c r="B93" i="15"/>
  <c r="D93" i="15"/>
  <c r="B94" i="15"/>
  <c r="D94" i="15"/>
  <c r="B95" i="15"/>
  <c r="D95" i="15"/>
  <c r="B96" i="15"/>
  <c r="D96" i="15"/>
  <c r="B97" i="15"/>
  <c r="D97" i="15"/>
  <c r="B98" i="15"/>
  <c r="D98" i="15"/>
  <c r="B99" i="15"/>
  <c r="D99" i="15"/>
  <c r="B100" i="15"/>
  <c r="D100" i="15"/>
  <c r="B101" i="15"/>
  <c r="D101" i="15"/>
  <c r="B102" i="15"/>
  <c r="D102" i="15"/>
  <c r="B103" i="15"/>
  <c r="D103" i="15"/>
  <c r="B104" i="15"/>
  <c r="D104" i="15"/>
  <c r="B105" i="15"/>
  <c r="D105" i="15"/>
  <c r="B106" i="15"/>
  <c r="D106" i="15"/>
  <c r="B107" i="15"/>
  <c r="D107" i="15"/>
  <c r="B108" i="15"/>
  <c r="D108" i="15"/>
  <c r="B109" i="15"/>
  <c r="D109" i="15"/>
  <c r="B110" i="15"/>
  <c r="D110" i="15"/>
  <c r="B111" i="15"/>
  <c r="D111" i="15"/>
  <c r="B112" i="15"/>
  <c r="D112" i="15"/>
  <c r="B113" i="15"/>
  <c r="D113" i="15"/>
  <c r="B114" i="15"/>
  <c r="D114" i="15"/>
  <c r="B115" i="15"/>
  <c r="D115" i="15"/>
  <c r="B49" i="15"/>
  <c r="O22" i="20" l="1"/>
  <c r="P22" i="20" s="1"/>
  <c r="O23" i="20"/>
  <c r="P23" i="20" s="1"/>
  <c r="O24" i="20"/>
  <c r="O21" i="20"/>
  <c r="P21" i="20" s="1"/>
  <c r="O20" i="20"/>
  <c r="P20" i="20" s="1"/>
  <c r="D215" i="20"/>
  <c r="D214" i="20"/>
  <c r="D216" i="20"/>
  <c r="D217" i="20"/>
  <c r="D118" i="20"/>
  <c r="D114" i="20"/>
  <c r="D110" i="20"/>
  <c r="D103" i="20"/>
  <c r="D99" i="20"/>
  <c r="D117" i="20"/>
  <c r="D113" i="20"/>
  <c r="D109" i="20"/>
  <c r="D102" i="20"/>
  <c r="D98" i="20"/>
  <c r="D111" i="20"/>
  <c r="D100" i="20"/>
  <c r="D116" i="20"/>
  <c r="D112" i="20"/>
  <c r="D105" i="20"/>
  <c r="D101" i="20"/>
  <c r="D119" i="20"/>
  <c r="D115" i="20"/>
  <c r="D104" i="20"/>
  <c r="D37" i="20"/>
  <c r="D33" i="20"/>
  <c r="D30" i="20"/>
  <c r="D40" i="20"/>
  <c r="D36" i="20"/>
  <c r="D32" i="20"/>
  <c r="D38" i="20"/>
  <c r="D34" i="20"/>
  <c r="D39" i="20"/>
  <c r="D35" i="20"/>
  <c r="D31" i="20"/>
  <c r="D213" i="20"/>
  <c r="A144" i="14"/>
  <c r="D29" i="20"/>
  <c r="D25" i="20"/>
  <c r="D120" i="20"/>
  <c r="D28" i="20"/>
  <c r="D27" i="20"/>
  <c r="D26" i="20"/>
  <c r="A127" i="14"/>
  <c r="D108" i="20"/>
  <c r="D107" i="20"/>
  <c r="A116" i="14"/>
  <c r="D97" i="20"/>
  <c r="D71" i="20"/>
  <c r="D72" i="20"/>
  <c r="D70" i="20"/>
  <c r="D68" i="20"/>
  <c r="D73" i="20"/>
  <c r="D69" i="20"/>
  <c r="D173" i="20"/>
  <c r="D169" i="20"/>
  <c r="D165" i="20"/>
  <c r="D156" i="20"/>
  <c r="D159" i="20"/>
  <c r="D170" i="20"/>
  <c r="D172" i="20"/>
  <c r="D168" i="20"/>
  <c r="D155" i="20"/>
  <c r="D166" i="20"/>
  <c r="D171" i="20"/>
  <c r="D167" i="20"/>
  <c r="D158" i="20"/>
  <c r="D154" i="20"/>
  <c r="D174" i="20"/>
  <c r="D157" i="20"/>
  <c r="A65" i="14"/>
  <c r="D209" i="20"/>
  <c r="D121" i="20"/>
  <c r="D208" i="20"/>
  <c r="D207" i="20"/>
  <c r="D210" i="20"/>
  <c r="A187" i="14"/>
  <c r="D164" i="20"/>
  <c r="A234" i="14"/>
  <c r="D147" i="20"/>
  <c r="A169" i="14"/>
  <c r="A199" i="14"/>
  <c r="A229" i="14"/>
  <c r="J162" i="10"/>
  <c r="J235" i="10"/>
  <c r="J230" i="10"/>
  <c r="J205" i="10"/>
  <c r="J201" i="10"/>
  <c r="J197" i="10"/>
  <c r="J193" i="10"/>
  <c r="J190" i="10"/>
  <c r="J186" i="10"/>
  <c r="J182" i="10"/>
  <c r="J170" i="10"/>
  <c r="J163" i="10"/>
  <c r="J148" i="10"/>
  <c r="J144" i="10"/>
  <c r="J140" i="10"/>
  <c r="J110" i="10"/>
  <c r="J105" i="10"/>
  <c r="J101" i="10"/>
  <c r="J97" i="10"/>
  <c r="J93" i="10"/>
  <c r="J83" i="10"/>
  <c r="J79" i="10"/>
  <c r="J75" i="10"/>
  <c r="J70" i="10"/>
  <c r="J66" i="10"/>
  <c r="J61" i="10"/>
  <c r="J234" i="10"/>
  <c r="J229" i="10"/>
  <c r="J204" i="10"/>
  <c r="J200" i="10"/>
  <c r="J196" i="10"/>
  <c r="J192" i="10"/>
  <c r="J189" i="10"/>
  <c r="J185" i="10"/>
  <c r="J181" i="10"/>
  <c r="J178" i="10"/>
  <c r="J206" i="10"/>
  <c r="J198" i="10"/>
  <c r="J183" i="10"/>
  <c r="J176" i="10"/>
  <c r="J165" i="10"/>
  <c r="J149" i="10"/>
  <c r="J143" i="10"/>
  <c r="J138" i="10"/>
  <c r="J103" i="10"/>
  <c r="J98" i="10"/>
  <c r="J92" i="10"/>
  <c r="J84" i="10"/>
  <c r="J78" i="10"/>
  <c r="J72" i="10"/>
  <c r="J67" i="10"/>
  <c r="J60" i="10"/>
  <c r="J233" i="10"/>
  <c r="J188" i="10"/>
  <c r="J164" i="10"/>
  <c r="J142" i="10"/>
  <c r="J96" i="10"/>
  <c r="J77" i="10"/>
  <c r="J65" i="10"/>
  <c r="J194" i="10"/>
  <c r="J100" i="10"/>
  <c r="J69" i="10"/>
  <c r="J199" i="10"/>
  <c r="J177" i="10"/>
  <c r="J150" i="10"/>
  <c r="J99" i="10"/>
  <c r="J88" i="10"/>
  <c r="J68" i="10"/>
  <c r="J228" i="10"/>
  <c r="J195" i="10"/>
  <c r="J180" i="10"/>
  <c r="J147" i="10"/>
  <c r="J137" i="10"/>
  <c r="J102" i="10"/>
  <c r="J91" i="10"/>
  <c r="J82" i="10"/>
  <c r="J71" i="10"/>
  <c r="J202" i="10"/>
  <c r="J146" i="10"/>
  <c r="J95" i="10"/>
  <c r="J81" i="10"/>
  <c r="J63" i="10"/>
  <c r="J145" i="10"/>
  <c r="J104" i="10"/>
  <c r="J73" i="10"/>
  <c r="J227" i="10"/>
  <c r="J187" i="10"/>
  <c r="J141" i="10"/>
  <c r="J106" i="10"/>
  <c r="J90" i="10"/>
  <c r="J76" i="10"/>
  <c r="J184" i="10"/>
  <c r="J166" i="10"/>
  <c r="J139" i="10"/>
  <c r="J94" i="10"/>
  <c r="J80" i="10"/>
  <c r="J62" i="10"/>
  <c r="N51" i="20"/>
  <c r="N47" i="20"/>
  <c r="N53" i="20"/>
  <c r="N49" i="20"/>
  <c r="N45" i="20"/>
  <c r="N52" i="20"/>
  <c r="N48" i="20"/>
  <c r="N54" i="20"/>
  <c r="N50" i="20"/>
  <c r="N46" i="20"/>
  <c r="D53" i="20"/>
  <c r="D52" i="20"/>
  <c r="D212" i="20"/>
  <c r="D51" i="20"/>
  <c r="D122" i="20"/>
  <c r="D50" i="20"/>
  <c r="D257" i="20"/>
  <c r="D253" i="20"/>
  <c r="D249" i="20"/>
  <c r="D255" i="20"/>
  <c r="D250" i="20"/>
  <c r="D254" i="20"/>
  <c r="D248" i="20"/>
  <c r="D252" i="20"/>
  <c r="D256" i="20"/>
  <c r="D251" i="20"/>
  <c r="D258" i="20"/>
  <c r="D247" i="20"/>
  <c r="D205" i="20"/>
  <c r="D204" i="20"/>
  <c r="D160" i="20"/>
  <c r="D54" i="20"/>
  <c r="D24" i="20"/>
  <c r="D151" i="20"/>
  <c r="D61" i="20"/>
  <c r="D57" i="20"/>
  <c r="D150" i="20"/>
  <c r="D60" i="20"/>
  <c r="D56" i="20"/>
  <c r="D153" i="20"/>
  <c r="D59" i="20"/>
  <c r="D152" i="20"/>
  <c r="D148" i="20"/>
  <c r="D62" i="20"/>
  <c r="D58" i="20"/>
  <c r="D149" i="20"/>
  <c r="D63" i="20"/>
  <c r="D55" i="20"/>
  <c r="D22" i="20"/>
  <c r="D21" i="20"/>
  <c r="D18" i="20"/>
  <c r="D20" i="20"/>
  <c r="D211" i="20"/>
  <c r="D23" i="20"/>
  <c r="A67" i="1" s="1"/>
  <c r="D19" i="20"/>
  <c r="D245" i="20"/>
  <c r="D241" i="20"/>
  <c r="D237" i="20"/>
  <c r="D233" i="20"/>
  <c r="D229" i="20"/>
  <c r="D225" i="20"/>
  <c r="D219" i="20"/>
  <c r="D244" i="20"/>
  <c r="D239" i="20"/>
  <c r="D234" i="20"/>
  <c r="D228" i="20"/>
  <c r="D223" i="20"/>
  <c r="D220" i="20"/>
  <c r="D49" i="20"/>
  <c r="D45" i="20"/>
  <c r="D41" i="20"/>
  <c r="D15" i="20"/>
  <c r="D11" i="20"/>
  <c r="D7" i="20"/>
  <c r="D3" i="20"/>
  <c r="D243" i="20"/>
  <c r="D238" i="20"/>
  <c r="D232" i="20"/>
  <c r="D227" i="20"/>
  <c r="D222" i="20"/>
  <c r="D218" i="20"/>
  <c r="D48" i="20"/>
  <c r="D44" i="20"/>
  <c r="D14" i="20"/>
  <c r="D10" i="20"/>
  <c r="D6" i="20"/>
  <c r="D242" i="20"/>
  <c r="D226" i="20"/>
  <c r="D236" i="20"/>
  <c r="D43" i="20"/>
  <c r="D246" i="20"/>
  <c r="D240" i="20"/>
  <c r="D235" i="20"/>
  <c r="D230" i="20"/>
  <c r="D224" i="20"/>
  <c r="D221" i="20"/>
  <c r="D46" i="20"/>
  <c r="D42" i="20"/>
  <c r="D16" i="20"/>
  <c r="D12" i="20"/>
  <c r="D8" i="20"/>
  <c r="D4" i="20"/>
  <c r="D231" i="20"/>
  <c r="D47" i="20"/>
  <c r="D13" i="20"/>
  <c r="D9" i="20"/>
  <c r="D5" i="20"/>
  <c r="D17" i="20"/>
  <c r="O53" i="20" l="1"/>
  <c r="O54" i="20"/>
  <c r="O52" i="20"/>
  <c r="O51" i="20"/>
  <c r="O50" i="20"/>
  <c r="F66" i="1"/>
  <c r="F62" i="1"/>
  <c r="F65" i="1"/>
  <c r="F63" i="1"/>
  <c r="F64" i="1"/>
  <c r="D67" i="20"/>
  <c r="D66" i="20"/>
  <c r="D65" i="20"/>
  <c r="D64" i="20"/>
  <c r="B86" i="10"/>
  <c r="B87" i="10"/>
  <c r="B85" i="10"/>
  <c r="N74" i="20"/>
  <c r="N77" i="20"/>
  <c r="B224" i="10"/>
  <c r="B223" i="10"/>
  <c r="N28" i="20"/>
  <c r="N27" i="20"/>
  <c r="N26" i="20"/>
  <c r="N29" i="20"/>
  <c r="N25" i="20"/>
  <c r="P25" i="20" s="1"/>
  <c r="B35" i="10"/>
  <c r="B34" i="10"/>
  <c r="B33" i="10"/>
  <c r="B36" i="10"/>
  <c r="B32" i="10"/>
  <c r="J215" i="10"/>
  <c r="B107" i="10"/>
  <c r="B106" i="10"/>
  <c r="J218" i="10"/>
  <c r="J217" i="10"/>
  <c r="J219" i="10"/>
  <c r="J211" i="10"/>
  <c r="J216" i="10"/>
  <c r="J214" i="10"/>
  <c r="J213" i="10"/>
  <c r="J212" i="10"/>
  <c r="D95" i="20"/>
  <c r="D96" i="20"/>
  <c r="N206" i="20"/>
  <c r="N79" i="20"/>
  <c r="K80" i="20" s="1"/>
  <c r="N78" i="20"/>
  <c r="N203" i="20"/>
  <c r="N202" i="20"/>
  <c r="B225" i="10"/>
  <c r="S36" i="20"/>
  <c r="N185" i="20"/>
  <c r="N181" i="20"/>
  <c r="N177" i="20"/>
  <c r="N178" i="20"/>
  <c r="N184" i="20"/>
  <c r="N180" i="20"/>
  <c r="N176" i="20"/>
  <c r="N183" i="20"/>
  <c r="N179" i="20"/>
  <c r="N175" i="20"/>
  <c r="N182" i="20"/>
  <c r="J134" i="10"/>
  <c r="R22" i="20"/>
  <c r="R19" i="20"/>
  <c r="R24" i="20"/>
  <c r="S24" i="20" s="1"/>
  <c r="R18" i="20"/>
  <c r="R23" i="20"/>
  <c r="R20" i="20"/>
  <c r="R21" i="20"/>
  <c r="R29" i="20"/>
  <c r="R52" i="20"/>
  <c r="N161" i="20"/>
  <c r="N163" i="20"/>
  <c r="N162" i="20"/>
  <c r="J113" i="10"/>
  <c r="J128" i="10"/>
  <c r="J238" i="10"/>
  <c r="J236" i="10"/>
  <c r="D94" i="20"/>
  <c r="D90" i="20"/>
  <c r="D86" i="20"/>
  <c r="D82" i="20"/>
  <c r="D85" i="20"/>
  <c r="D93" i="20"/>
  <c r="D92" i="20"/>
  <c r="D88" i="20"/>
  <c r="D84" i="20"/>
  <c r="D80" i="20"/>
  <c r="D89" i="20"/>
  <c r="D91" i="20"/>
  <c r="D87" i="20"/>
  <c r="D83" i="20"/>
  <c r="D79" i="20"/>
  <c r="D78" i="20"/>
  <c r="D81" i="20"/>
  <c r="J133" i="10"/>
  <c r="R26" i="20"/>
  <c r="B135" i="10"/>
  <c r="B123" i="10"/>
  <c r="B133" i="10"/>
  <c r="B69" i="10"/>
  <c r="B101" i="10"/>
  <c r="B125" i="10"/>
  <c r="B111" i="10"/>
  <c r="B102" i="10"/>
  <c r="B103" i="10"/>
  <c r="B166" i="10"/>
  <c r="B76" i="10"/>
  <c r="B71" i="10"/>
  <c r="B104" i="10"/>
  <c r="B144" i="10"/>
  <c r="B153" i="10"/>
  <c r="B165" i="10"/>
  <c r="B66" i="10"/>
  <c r="B132" i="10"/>
  <c r="R27" i="20"/>
  <c r="R25" i="20"/>
  <c r="R28" i="20"/>
  <c r="B77" i="10"/>
  <c r="B95" i="10"/>
  <c r="B151" i="10"/>
  <c r="B155" i="10"/>
  <c r="B105" i="10"/>
  <c r="B67" i="10"/>
  <c r="B168" i="10"/>
  <c r="B92" i="10"/>
  <c r="B128" i="10"/>
  <c r="B119" i="10"/>
  <c r="B146" i="10"/>
  <c r="B96" i="10"/>
  <c r="B93" i="10"/>
  <c r="B124" i="10"/>
  <c r="N133" i="20"/>
  <c r="K134" i="20" s="1"/>
  <c r="N121" i="20"/>
  <c r="N102" i="20"/>
  <c r="N138" i="20"/>
  <c r="N192" i="20"/>
  <c r="N257" i="20"/>
  <c r="N100" i="20"/>
  <c r="N251" i="20"/>
  <c r="N98" i="20"/>
  <c r="N216" i="20"/>
  <c r="N101" i="20"/>
  <c r="N73" i="20"/>
  <c r="B108" i="10"/>
  <c r="B156" i="10"/>
  <c r="B97" i="10"/>
  <c r="B78" i="10"/>
  <c r="B139" i="10"/>
  <c r="B138" i="10"/>
  <c r="B81" i="10"/>
  <c r="B164" i="10"/>
  <c r="B112" i="10"/>
  <c r="B152" i="10"/>
  <c r="B91" i="10"/>
  <c r="B90" i="10"/>
  <c r="B75" i="10"/>
  <c r="B130" i="10"/>
  <c r="B68" i="10"/>
  <c r="N219" i="20"/>
  <c r="N195" i="20"/>
  <c r="N122" i="20"/>
  <c r="N93" i="20"/>
  <c r="N171" i="20"/>
  <c r="N148" i="20"/>
  <c r="B157" i="10"/>
  <c r="B169" i="10"/>
  <c r="B140" i="10"/>
  <c r="B158" i="10"/>
  <c r="B65" i="10"/>
  <c r="B129" i="10"/>
  <c r="N193" i="20"/>
  <c r="N150" i="20"/>
  <c r="N174" i="20"/>
  <c r="B159" i="10"/>
  <c r="B160" i="10"/>
  <c r="B70" i="10"/>
  <c r="B94" i="10"/>
  <c r="B137" i="10"/>
  <c r="B150" i="10"/>
  <c r="B72" i="10"/>
  <c r="B114" i="10"/>
  <c r="B100" i="10"/>
  <c r="B73" i="10"/>
  <c r="B122" i="10"/>
  <c r="B126" i="10"/>
  <c r="B131" i="10"/>
  <c r="B167" i="10"/>
  <c r="B98" i="10"/>
  <c r="B141" i="10"/>
  <c r="N140" i="20"/>
  <c r="N144" i="20"/>
  <c r="N99" i="20"/>
  <c r="N156" i="20"/>
  <c r="N67" i="20"/>
  <c r="N126" i="20"/>
  <c r="N190" i="20"/>
  <c r="N250" i="20"/>
  <c r="N68" i="20"/>
  <c r="N143" i="20"/>
  <c r="N227" i="20"/>
  <c r="N244" i="20"/>
  <c r="N92" i="20"/>
  <c r="N168" i="20"/>
  <c r="K169" i="20" s="1"/>
  <c r="N253" i="20"/>
  <c r="N147" i="20"/>
  <c r="A71" i="14"/>
  <c r="N245" i="20"/>
  <c r="N229" i="20"/>
  <c r="N215" i="20"/>
  <c r="N201" i="20"/>
  <c r="N157" i="20"/>
  <c r="N141" i="20"/>
  <c r="N125" i="20"/>
  <c r="N107" i="20"/>
  <c r="N88" i="20"/>
  <c r="N66" i="20"/>
  <c r="N248" i="20"/>
  <c r="N232" i="20"/>
  <c r="N218" i="20"/>
  <c r="N255" i="20"/>
  <c r="N239" i="20"/>
  <c r="N223" i="20"/>
  <c r="N212" i="20"/>
  <c r="K213" i="20" s="1"/>
  <c r="N199" i="20"/>
  <c r="N187" i="20"/>
  <c r="N159" i="20"/>
  <c r="N139" i="20"/>
  <c r="N123" i="20"/>
  <c r="N106" i="20"/>
  <c r="N90" i="20"/>
  <c r="N72" i="20"/>
  <c r="N57" i="20"/>
  <c r="N258" i="20"/>
  <c r="N242" i="20"/>
  <c r="N226" i="20"/>
  <c r="N204" i="20"/>
  <c r="N75" i="20"/>
  <c r="N165" i="20"/>
  <c r="N146" i="20"/>
  <c r="N130" i="20"/>
  <c r="N112" i="20"/>
  <c r="N97" i="20"/>
  <c r="N81" i="20"/>
  <c r="N60" i="20"/>
  <c r="K61" i="20" s="1"/>
  <c r="N200" i="20"/>
  <c r="N118" i="20"/>
  <c r="N58" i="20"/>
  <c r="N132" i="20"/>
  <c r="N69" i="20"/>
  <c r="N167" i="20"/>
  <c r="N160" i="20"/>
  <c r="N91" i="20"/>
  <c r="N241" i="20"/>
  <c r="N210" i="20"/>
  <c r="N172" i="20"/>
  <c r="N149" i="20"/>
  <c r="N129" i="20"/>
  <c r="N104" i="20"/>
  <c r="K105" i="20" s="1"/>
  <c r="N80" i="20"/>
  <c r="N55" i="20"/>
  <c r="N252" i="20"/>
  <c r="N228" i="20"/>
  <c r="N213" i="20"/>
  <c r="N243" i="20"/>
  <c r="N221" i="20"/>
  <c r="N208" i="20"/>
  <c r="N76" i="20"/>
  <c r="N155" i="20"/>
  <c r="N131" i="20"/>
  <c r="N109" i="20"/>
  <c r="N86" i="20"/>
  <c r="N65" i="20"/>
  <c r="N238" i="20"/>
  <c r="N220" i="20"/>
  <c r="N207" i="20"/>
  <c r="N186" i="20"/>
  <c r="N154" i="20"/>
  <c r="N134" i="20"/>
  <c r="N108" i="20"/>
  <c r="N89" i="20"/>
  <c r="N64" i="20"/>
  <c r="N188" i="20"/>
  <c r="N87" i="20"/>
  <c r="N152" i="20"/>
  <c r="N128" i="20"/>
  <c r="N62" i="20"/>
  <c r="K63" i="20" s="1"/>
  <c r="N237" i="20"/>
  <c r="N214" i="20"/>
  <c r="N189" i="20"/>
  <c r="N145" i="20"/>
  <c r="N115" i="20"/>
  <c r="N84" i="20"/>
  <c r="N240" i="20"/>
  <c r="N235" i="20"/>
  <c r="N191" i="20"/>
  <c r="N151" i="20"/>
  <c r="N117" i="20"/>
  <c r="N94" i="20"/>
  <c r="N61" i="20"/>
  <c r="N254" i="20"/>
  <c r="N230" i="20"/>
  <c r="N211" i="20"/>
  <c r="N173" i="20"/>
  <c r="K174" i="20" s="1"/>
  <c r="N142" i="20"/>
  <c r="N116" i="20"/>
  <c r="N85" i="20"/>
  <c r="N103" i="20"/>
  <c r="N114" i="20"/>
  <c r="N209" i="20"/>
  <c r="N124" i="20"/>
  <c r="N249" i="20"/>
  <c r="N164" i="20"/>
  <c r="N119" i="20"/>
  <c r="N70" i="20"/>
  <c r="N224" i="20"/>
  <c r="N247" i="20"/>
  <c r="N170" i="20"/>
  <c r="N127" i="20"/>
  <c r="N82" i="20"/>
  <c r="N234" i="20"/>
  <c r="N198" i="20"/>
  <c r="N158" i="20"/>
  <c r="N120" i="20"/>
  <c r="N71" i="20"/>
  <c r="N196" i="20"/>
  <c r="B149" i="10"/>
  <c r="B117" i="10"/>
  <c r="B84" i="10"/>
  <c r="B143" i="10"/>
  <c r="B88" i="10"/>
  <c r="B148" i="10"/>
  <c r="B116" i="10"/>
  <c r="B83" i="10"/>
  <c r="B162" i="10"/>
  <c r="B99" i="10"/>
  <c r="B147" i="10"/>
  <c r="B115" i="10"/>
  <c r="B82" i="10"/>
  <c r="B79" i="10"/>
  <c r="B118" i="10"/>
  <c r="B154" i="10"/>
  <c r="B121" i="10"/>
  <c r="B170" i="10"/>
  <c r="B110" i="10"/>
  <c r="B145" i="10"/>
  <c r="B113" i="10"/>
  <c r="B80" i="10"/>
  <c r="B134" i="10"/>
  <c r="B163" i="10"/>
  <c r="B127" i="10"/>
  <c r="B142" i="10"/>
  <c r="N233" i="20"/>
  <c r="N197" i="20"/>
  <c r="N153" i="20"/>
  <c r="N111" i="20"/>
  <c r="N63" i="20"/>
  <c r="N256" i="20"/>
  <c r="N231" i="20"/>
  <c r="N205" i="20"/>
  <c r="N166" i="20"/>
  <c r="N113" i="20"/>
  <c r="N222" i="20"/>
  <c r="N194" i="20"/>
  <c r="N110" i="20"/>
  <c r="N83" i="20"/>
  <c r="N136" i="20"/>
  <c r="N56" i="20"/>
  <c r="N105" i="20"/>
  <c r="N169" i="20"/>
  <c r="N246" i="20"/>
  <c r="N135" i="20"/>
  <c r="N217" i="20"/>
  <c r="N236" i="20"/>
  <c r="N59" i="20"/>
  <c r="N137" i="20"/>
  <c r="N225" i="20"/>
  <c r="J155" i="10"/>
  <c r="J157" i="10"/>
  <c r="J122" i="10"/>
  <c r="H66" i="14"/>
  <c r="R50" i="20" s="1"/>
  <c r="J126" i="10"/>
  <c r="R51" i="20"/>
  <c r="J118" i="10"/>
  <c r="J153" i="10"/>
  <c r="J129" i="10"/>
  <c r="J124" i="10"/>
  <c r="J160" i="10"/>
  <c r="J159" i="10"/>
  <c r="J158" i="10"/>
  <c r="J152" i="10"/>
  <c r="J154" i="10"/>
  <c r="J115" i="10"/>
  <c r="J156" i="10"/>
  <c r="J131" i="10"/>
  <c r="J114" i="10"/>
  <c r="J130" i="10"/>
  <c r="J132" i="10"/>
  <c r="J125" i="10"/>
  <c r="J127" i="10"/>
  <c r="J123" i="10"/>
  <c r="J121" i="10"/>
  <c r="J116" i="10"/>
  <c r="J117" i="10"/>
  <c r="J119" i="10"/>
  <c r="J111" i="10"/>
  <c r="J112" i="10"/>
  <c r="J174" i="10"/>
  <c r="J173" i="10"/>
  <c r="J172" i="10"/>
  <c r="J175" i="10"/>
  <c r="J171" i="10"/>
  <c r="J167" i="10"/>
  <c r="J168" i="10"/>
  <c r="J169" i="10"/>
  <c r="R54" i="20"/>
  <c r="O252" i="20" l="1"/>
  <c r="O236" i="20"/>
  <c r="O220" i="20"/>
  <c r="O204" i="20"/>
  <c r="O188" i="20"/>
  <c r="O172" i="20"/>
  <c r="O156" i="20"/>
  <c r="O140" i="20"/>
  <c r="O124" i="20"/>
  <c r="O108" i="20"/>
  <c r="O92" i="20"/>
  <c r="O76" i="20"/>
  <c r="O251" i="20"/>
  <c r="O235" i="20"/>
  <c r="O219" i="20"/>
  <c r="O203" i="20"/>
  <c r="P203" i="20" s="1"/>
  <c r="O187" i="20"/>
  <c r="O171" i="20"/>
  <c r="O155" i="20"/>
  <c r="O139" i="20"/>
  <c r="O123" i="20"/>
  <c r="O107" i="20"/>
  <c r="O91" i="20"/>
  <c r="O75" i="20"/>
  <c r="O59" i="20"/>
  <c r="O125" i="20"/>
  <c r="O60" i="20"/>
  <c r="O250" i="20"/>
  <c r="O234" i="20"/>
  <c r="O218" i="20"/>
  <c r="O202" i="20"/>
  <c r="P202" i="20" s="1"/>
  <c r="O186" i="20"/>
  <c r="O170" i="20"/>
  <c r="O154" i="20"/>
  <c r="O138" i="20"/>
  <c r="O122" i="20"/>
  <c r="O106" i="20"/>
  <c r="O90" i="20"/>
  <c r="O74" i="20"/>
  <c r="O58" i="20"/>
  <c r="O255" i="20"/>
  <c r="O143" i="20"/>
  <c r="O174" i="20"/>
  <c r="O94" i="20"/>
  <c r="O205" i="20"/>
  <c r="O61" i="20"/>
  <c r="O249" i="20"/>
  <c r="O233" i="20"/>
  <c r="O217" i="20"/>
  <c r="O201" i="20"/>
  <c r="O185" i="20"/>
  <c r="O169" i="20"/>
  <c r="O153" i="20"/>
  <c r="O137" i="20"/>
  <c r="O121" i="20"/>
  <c r="O105" i="20"/>
  <c r="O89" i="20"/>
  <c r="O73" i="20"/>
  <c r="O57" i="20"/>
  <c r="O193" i="20"/>
  <c r="O161" i="20"/>
  <c r="P161" i="20" s="1"/>
  <c r="O97" i="20"/>
  <c r="O256" i="20"/>
  <c r="O176" i="20"/>
  <c r="P176" i="20" s="1"/>
  <c r="O128" i="20"/>
  <c r="O80" i="20"/>
  <c r="O239" i="20"/>
  <c r="O159" i="20"/>
  <c r="O95" i="20"/>
  <c r="P95" i="20" s="1"/>
  <c r="O222" i="20"/>
  <c r="O142" i="20"/>
  <c r="O109" i="20"/>
  <c r="O248" i="20"/>
  <c r="O232" i="20"/>
  <c r="O216" i="20"/>
  <c r="O200" i="20"/>
  <c r="O184" i="20"/>
  <c r="P184" i="20" s="1"/>
  <c r="O168" i="20"/>
  <c r="O152" i="20"/>
  <c r="O136" i="20"/>
  <c r="O120" i="20"/>
  <c r="O104" i="20"/>
  <c r="O88" i="20"/>
  <c r="O72" i="20"/>
  <c r="O56" i="20"/>
  <c r="O209" i="20"/>
  <c r="O145" i="20"/>
  <c r="O208" i="20"/>
  <c r="O96" i="20"/>
  <c r="O191" i="20"/>
  <c r="O111" i="20"/>
  <c r="O238" i="20"/>
  <c r="O110" i="20"/>
  <c r="O157" i="20"/>
  <c r="O247" i="20"/>
  <c r="O231" i="20"/>
  <c r="O215" i="20"/>
  <c r="O199" i="20"/>
  <c r="O183" i="20"/>
  <c r="P183" i="20" s="1"/>
  <c r="O167" i="20"/>
  <c r="O151" i="20"/>
  <c r="O135" i="20"/>
  <c r="O119" i="20"/>
  <c r="O103" i="20"/>
  <c r="O87" i="20"/>
  <c r="O71" i="20"/>
  <c r="O55" i="20"/>
  <c r="O243" i="20"/>
  <c r="O179" i="20"/>
  <c r="P179" i="20" s="1"/>
  <c r="O115" i="20"/>
  <c r="O226" i="20"/>
  <c r="O162" i="20"/>
  <c r="P162" i="20" s="1"/>
  <c r="O114" i="20"/>
  <c r="O66" i="20"/>
  <c r="O257" i="20"/>
  <c r="O177" i="20"/>
  <c r="P177" i="20" s="1"/>
  <c r="O81" i="20"/>
  <c r="O240" i="20"/>
  <c r="O160" i="20"/>
  <c r="O175" i="20"/>
  <c r="P175" i="20" s="1"/>
  <c r="O63" i="20"/>
  <c r="O190" i="20"/>
  <c r="O126" i="20"/>
  <c r="O189" i="20"/>
  <c r="O77" i="20"/>
  <c r="O246" i="20"/>
  <c r="O230" i="20"/>
  <c r="O214" i="20"/>
  <c r="O198" i="20"/>
  <c r="O182" i="20"/>
  <c r="P182" i="20" s="1"/>
  <c r="O166" i="20"/>
  <c r="O150" i="20"/>
  <c r="O134" i="20"/>
  <c r="O118" i="20"/>
  <c r="O102" i="20"/>
  <c r="O86" i="20"/>
  <c r="O70" i="20"/>
  <c r="O244" i="20"/>
  <c r="O212" i="20"/>
  <c r="O180" i="20"/>
  <c r="P180" i="20" s="1"/>
  <c r="O148" i="20"/>
  <c r="O116" i="20"/>
  <c r="O84" i="20"/>
  <c r="O227" i="20"/>
  <c r="O195" i="20"/>
  <c r="O131" i="20"/>
  <c r="O83" i="20"/>
  <c r="O258" i="20"/>
  <c r="O194" i="20"/>
  <c r="O146" i="20"/>
  <c r="O98" i="20"/>
  <c r="O241" i="20"/>
  <c r="O129" i="20"/>
  <c r="O65" i="20"/>
  <c r="O192" i="20"/>
  <c r="O112" i="20"/>
  <c r="O207" i="20"/>
  <c r="O79" i="20"/>
  <c r="O158" i="20"/>
  <c r="O62" i="20"/>
  <c r="O141" i="20"/>
  <c r="O245" i="20"/>
  <c r="O229" i="20"/>
  <c r="O213" i="20"/>
  <c r="O197" i="20"/>
  <c r="O181" i="20"/>
  <c r="P181" i="20" s="1"/>
  <c r="O165" i="20"/>
  <c r="O149" i="20"/>
  <c r="O133" i="20"/>
  <c r="O117" i="20"/>
  <c r="O101" i="20"/>
  <c r="O85" i="20"/>
  <c r="O69" i="20"/>
  <c r="O228" i="20"/>
  <c r="O196" i="20"/>
  <c r="O164" i="20"/>
  <c r="O132" i="20"/>
  <c r="O100" i="20"/>
  <c r="O68" i="20"/>
  <c r="O211" i="20"/>
  <c r="O163" i="20"/>
  <c r="P163" i="20" s="1"/>
  <c r="O147" i="20"/>
  <c r="P147" i="20" s="1"/>
  <c r="O99" i="20"/>
  <c r="O67" i="20"/>
  <c r="O242" i="20"/>
  <c r="O210" i="20"/>
  <c r="O178" i="20"/>
  <c r="P178" i="20" s="1"/>
  <c r="O130" i="20"/>
  <c r="O82" i="20"/>
  <c r="O225" i="20"/>
  <c r="O113" i="20"/>
  <c r="O224" i="20"/>
  <c r="O144" i="20"/>
  <c r="O64" i="20"/>
  <c r="O223" i="20"/>
  <c r="O127" i="20"/>
  <c r="O206" i="20"/>
  <c r="O78" i="20"/>
  <c r="O173" i="20"/>
  <c r="O254" i="20"/>
  <c r="O253" i="20"/>
  <c r="O237" i="20"/>
  <c r="O221" i="20"/>
  <c r="O93" i="20"/>
  <c r="O18" i="20"/>
  <c r="P18" i="20" s="1"/>
  <c r="F271" i="1"/>
  <c r="F255" i="1"/>
  <c r="F238" i="1"/>
  <c r="F219" i="1"/>
  <c r="F202" i="1"/>
  <c r="F185" i="1"/>
  <c r="F168" i="1"/>
  <c r="F151" i="1"/>
  <c r="F134" i="1"/>
  <c r="F117" i="1"/>
  <c r="F100" i="1"/>
  <c r="F83" i="1"/>
  <c r="F118" i="1"/>
  <c r="F270" i="1"/>
  <c r="F254" i="1"/>
  <c r="F237" i="1"/>
  <c r="F218" i="1"/>
  <c r="F201" i="1"/>
  <c r="F184" i="1"/>
  <c r="F167" i="1"/>
  <c r="F150" i="1"/>
  <c r="F133" i="1"/>
  <c r="F116" i="1"/>
  <c r="F99" i="1"/>
  <c r="F82" i="1"/>
  <c r="F272" i="1"/>
  <c r="F269" i="1"/>
  <c r="F253" i="1"/>
  <c r="F235" i="1"/>
  <c r="F217" i="1"/>
  <c r="F200" i="1"/>
  <c r="F182" i="1"/>
  <c r="F166" i="1"/>
  <c r="F149" i="1"/>
  <c r="F132" i="1"/>
  <c r="F115" i="1"/>
  <c r="F98" i="1"/>
  <c r="F81" i="1"/>
  <c r="F169" i="1"/>
  <c r="F285" i="1"/>
  <c r="F268" i="1"/>
  <c r="F252" i="1"/>
  <c r="F234" i="1"/>
  <c r="F216" i="1"/>
  <c r="F199" i="1"/>
  <c r="F181" i="1"/>
  <c r="F164" i="1"/>
  <c r="F148" i="1"/>
  <c r="F131" i="1"/>
  <c r="F114" i="1"/>
  <c r="F97" i="1"/>
  <c r="F80" i="1"/>
  <c r="F84" i="1"/>
  <c r="F284" i="1"/>
  <c r="F267" i="1"/>
  <c r="F251" i="1"/>
  <c r="F233" i="1"/>
  <c r="F215" i="1"/>
  <c r="F198" i="1"/>
  <c r="F180" i="1"/>
  <c r="F163" i="1"/>
  <c r="F147" i="1"/>
  <c r="F130" i="1"/>
  <c r="F113" i="1"/>
  <c r="F96" i="1"/>
  <c r="F79" i="1"/>
  <c r="F203" i="1"/>
  <c r="F283" i="1"/>
  <c r="F266" i="1"/>
  <c r="F250" i="1"/>
  <c r="F232" i="1"/>
  <c r="F214" i="1"/>
  <c r="F197" i="1"/>
  <c r="F179" i="1"/>
  <c r="F162" i="1"/>
  <c r="F146" i="1"/>
  <c r="F129" i="1"/>
  <c r="F111" i="1"/>
  <c r="F95" i="1"/>
  <c r="F78" i="1"/>
  <c r="F256" i="1"/>
  <c r="F282" i="1"/>
  <c r="F265" i="1"/>
  <c r="F249" i="1"/>
  <c r="F231" i="1"/>
  <c r="F213" i="1"/>
  <c r="F196" i="1"/>
  <c r="F178" i="1"/>
  <c r="F161" i="1"/>
  <c r="F145" i="1"/>
  <c r="F128" i="1"/>
  <c r="F110" i="1"/>
  <c r="F94" i="1"/>
  <c r="F76" i="1"/>
  <c r="F186" i="1"/>
  <c r="F281" i="1"/>
  <c r="F264" i="1"/>
  <c r="F248" i="1"/>
  <c r="F229" i="1"/>
  <c r="F212" i="1"/>
  <c r="F194" i="1"/>
  <c r="F177" i="1"/>
  <c r="F160" i="1"/>
  <c r="F144" i="1"/>
  <c r="F127" i="1"/>
  <c r="F109" i="1"/>
  <c r="F93" i="1"/>
  <c r="F75" i="1"/>
  <c r="F280" i="1"/>
  <c r="F263" i="1"/>
  <c r="F247" i="1"/>
  <c r="F228" i="1"/>
  <c r="F211" i="1"/>
  <c r="F193" i="1"/>
  <c r="F176" i="1"/>
  <c r="F159" i="1"/>
  <c r="F143" i="1"/>
  <c r="F126" i="1"/>
  <c r="F108" i="1"/>
  <c r="F91" i="1"/>
  <c r="F74" i="1"/>
  <c r="F135" i="1"/>
  <c r="F279" i="1"/>
  <c r="F262" i="1"/>
  <c r="F246" i="1"/>
  <c r="F227" i="1"/>
  <c r="F210" i="1"/>
  <c r="F192" i="1"/>
  <c r="F175" i="1"/>
  <c r="F158" i="1"/>
  <c r="F142" i="1"/>
  <c r="F125" i="1"/>
  <c r="F107" i="1"/>
  <c r="F90" i="1"/>
  <c r="F73" i="1"/>
  <c r="F68" i="1"/>
  <c r="F278" i="1"/>
  <c r="F261" i="1"/>
  <c r="F245" i="1"/>
  <c r="F226" i="1"/>
  <c r="F209" i="1"/>
  <c r="F191" i="1"/>
  <c r="F174" i="1"/>
  <c r="F157" i="1"/>
  <c r="F141" i="1"/>
  <c r="F124" i="1"/>
  <c r="F106" i="1"/>
  <c r="F89" i="1"/>
  <c r="F72" i="1"/>
  <c r="F101" i="1"/>
  <c r="F277" i="1"/>
  <c r="F260" i="1"/>
  <c r="F244" i="1"/>
  <c r="F224" i="1"/>
  <c r="F208" i="1"/>
  <c r="F190" i="1"/>
  <c r="F173" i="1"/>
  <c r="F156" i="1"/>
  <c r="F139" i="1"/>
  <c r="F122" i="1"/>
  <c r="F105" i="1"/>
  <c r="F88" i="1"/>
  <c r="F71" i="1"/>
  <c r="F239" i="1"/>
  <c r="F276" i="1"/>
  <c r="F259" i="1"/>
  <c r="F242" i="1"/>
  <c r="F223" i="1"/>
  <c r="F206" i="1"/>
  <c r="F189" i="1"/>
  <c r="F172" i="1"/>
  <c r="F155" i="1"/>
  <c r="F138" i="1"/>
  <c r="F121" i="1"/>
  <c r="F104" i="1"/>
  <c r="F87" i="1"/>
  <c r="F70" i="1"/>
  <c r="F152" i="1"/>
  <c r="F275" i="1"/>
  <c r="F258" i="1"/>
  <c r="F241" i="1"/>
  <c r="F222" i="1"/>
  <c r="F205" i="1"/>
  <c r="F188" i="1"/>
  <c r="F171" i="1"/>
  <c r="F154" i="1"/>
  <c r="F137" i="1"/>
  <c r="F120" i="1"/>
  <c r="F103" i="1"/>
  <c r="F86" i="1"/>
  <c r="F69" i="1"/>
  <c r="F274" i="1"/>
  <c r="F257" i="1"/>
  <c r="F240" i="1"/>
  <c r="F221" i="1"/>
  <c r="F204" i="1"/>
  <c r="F187" i="1"/>
  <c r="F170" i="1"/>
  <c r="F153" i="1"/>
  <c r="F136" i="1"/>
  <c r="F119" i="1"/>
  <c r="F102" i="1"/>
  <c r="F85" i="1"/>
  <c r="F220" i="1"/>
  <c r="O19" i="20"/>
  <c r="P19" i="20" s="1"/>
  <c r="J13" i="2"/>
  <c r="R186" i="20"/>
  <c r="S186" i="20" s="1"/>
  <c r="R185" i="20"/>
  <c r="S185" i="20" s="1"/>
  <c r="J185" i="20" s="1"/>
  <c r="R184" i="20"/>
  <c r="S184" i="20" s="1"/>
  <c r="J184" i="20" s="1"/>
  <c r="R183" i="20"/>
  <c r="S183" i="20" s="1"/>
  <c r="J183" i="20" s="1"/>
  <c r="R182" i="20"/>
  <c r="S182" i="20" s="1"/>
  <c r="J182" i="20" s="1"/>
  <c r="R181" i="20"/>
  <c r="S181" i="20" s="1"/>
  <c r="J181" i="20" s="1"/>
  <c r="R180" i="20"/>
  <c r="S180" i="20" s="1"/>
  <c r="J180" i="20" s="1"/>
  <c r="R179" i="20"/>
  <c r="S179" i="20" s="1"/>
  <c r="J179" i="20" s="1"/>
  <c r="R178" i="20"/>
  <c r="S178" i="20" s="1"/>
  <c r="J178" i="20" s="1"/>
  <c r="R177" i="20"/>
  <c r="S177" i="20" s="1"/>
  <c r="J177" i="20" s="1"/>
  <c r="R176" i="20"/>
  <c r="S176" i="20" s="1"/>
  <c r="J176" i="20" s="1"/>
  <c r="R175" i="20"/>
  <c r="S175" i="20" s="1"/>
  <c r="J175" i="20" s="1"/>
  <c r="P96" i="20"/>
  <c r="P185" i="20"/>
  <c r="R203" i="20"/>
  <c r="S203" i="20" s="1"/>
  <c r="J203" i="20" s="1"/>
  <c r="R95" i="20"/>
  <c r="S95" i="20" s="1"/>
  <c r="R96" i="20"/>
  <c r="S96" i="20" s="1"/>
  <c r="K81" i="20"/>
  <c r="K83" i="20"/>
  <c r="K82" i="20"/>
  <c r="K88" i="20"/>
  <c r="K86" i="20"/>
  <c r="K89" i="20"/>
  <c r="K84" i="20"/>
  <c r="R202" i="20"/>
  <c r="S202" i="20" s="1"/>
  <c r="J202" i="20" s="1"/>
  <c r="R53" i="20"/>
  <c r="S53" i="20" s="1"/>
  <c r="J53" i="20" s="1"/>
  <c r="S54" i="20"/>
  <c r="J54" i="20" s="1"/>
  <c r="S50" i="20"/>
  <c r="S28" i="20"/>
  <c r="J28" i="20" s="1"/>
  <c r="S21" i="20"/>
  <c r="T21" i="20" s="1"/>
  <c r="S51" i="20"/>
  <c r="J51" i="20" s="1"/>
  <c r="S25" i="20"/>
  <c r="S26" i="20"/>
  <c r="J26" i="20" s="1"/>
  <c r="S20" i="20"/>
  <c r="T20" i="20" s="1"/>
  <c r="S19" i="20"/>
  <c r="S29" i="20"/>
  <c r="J29" i="20" s="1"/>
  <c r="S27" i="20"/>
  <c r="J27" i="20" s="1"/>
  <c r="S23" i="20"/>
  <c r="T23" i="20" s="1"/>
  <c r="S22" i="20"/>
  <c r="T22" i="20" s="1"/>
  <c r="S52" i="20"/>
  <c r="J52" i="20" s="1"/>
  <c r="S18" i="20"/>
  <c r="R163" i="20"/>
  <c r="R161" i="20"/>
  <c r="R162" i="20"/>
  <c r="R121" i="20"/>
  <c r="R93" i="20"/>
  <c r="R215" i="20"/>
  <c r="R84" i="20"/>
  <c r="R229" i="20"/>
  <c r="R211" i="20"/>
  <c r="R40" i="20"/>
  <c r="R41" i="20"/>
  <c r="R90" i="20"/>
  <c r="R77" i="20"/>
  <c r="R58" i="20"/>
  <c r="R118" i="20"/>
  <c r="R135" i="20"/>
  <c r="R244" i="20"/>
  <c r="R89" i="20"/>
  <c r="R174" i="20"/>
  <c r="R145" i="20"/>
  <c r="R133" i="20"/>
  <c r="R104" i="20"/>
  <c r="R60" i="20"/>
  <c r="R154" i="20"/>
  <c r="R99" i="20"/>
  <c r="R91" i="20"/>
  <c r="R151" i="20"/>
  <c r="R216" i="20"/>
  <c r="R92" i="20"/>
  <c r="R101" i="20"/>
  <c r="R157" i="20"/>
  <c r="R228" i="20"/>
  <c r="R248" i="20"/>
  <c r="R192" i="20"/>
  <c r="R199" i="20"/>
  <c r="R236" i="20"/>
  <c r="R81" i="20"/>
  <c r="R167" i="20"/>
  <c r="R147" i="20"/>
  <c r="R70" i="20"/>
  <c r="R107" i="20"/>
  <c r="R173" i="20"/>
  <c r="R138" i="20"/>
  <c r="R127" i="20"/>
  <c r="R136" i="20"/>
  <c r="R172" i="20"/>
  <c r="R156" i="20"/>
  <c r="R44" i="20"/>
  <c r="R243" i="20"/>
  <c r="R72" i="20"/>
  <c r="R200" i="20"/>
  <c r="R187" i="20"/>
  <c r="R196" i="20"/>
  <c r="R232" i="20"/>
  <c r="R164" i="20"/>
  <c r="R49" i="20"/>
  <c r="R69" i="20"/>
  <c r="R170" i="20"/>
  <c r="R152" i="20"/>
  <c r="R169" i="20"/>
  <c r="R42" i="20"/>
  <c r="R56" i="20"/>
  <c r="R160" i="20"/>
  <c r="R122" i="20"/>
  <c r="R239" i="20"/>
  <c r="R103" i="20"/>
  <c r="R235" i="20"/>
  <c r="R171" i="20"/>
  <c r="R62" i="20"/>
  <c r="R159" i="20"/>
  <c r="R37" i="20"/>
  <c r="R194" i="20"/>
  <c r="R193" i="20"/>
  <c r="R201" i="20"/>
  <c r="R238" i="20"/>
  <c r="R150" i="20"/>
  <c r="R87" i="20"/>
  <c r="R48" i="20"/>
  <c r="R240" i="20"/>
  <c r="R105" i="20"/>
  <c r="R46" i="20"/>
  <c r="R205" i="20"/>
  <c r="R68" i="20"/>
  <c r="R198" i="20"/>
  <c r="R43" i="20"/>
  <c r="R219" i="20"/>
  <c r="R212" i="20"/>
  <c r="S212" i="20" s="1"/>
  <c r="R142" i="20"/>
  <c r="R252" i="20"/>
  <c r="R110" i="20"/>
  <c r="R225" i="20"/>
  <c r="R111" i="20"/>
  <c r="R76" i="20"/>
  <c r="R253" i="20"/>
  <c r="R106" i="20"/>
  <c r="R165" i="20"/>
  <c r="R230" i="20"/>
  <c r="R86" i="20"/>
  <c r="R158" i="20"/>
  <c r="R226" i="20"/>
  <c r="H72" i="14"/>
  <c r="R55" i="20" s="1"/>
  <c r="R221" i="20"/>
  <c r="R249" i="20"/>
  <c r="R120" i="20"/>
  <c r="R78" i="20"/>
  <c r="R241" i="20"/>
  <c r="R132" i="20"/>
  <c r="R213" i="20"/>
  <c r="R146" i="20"/>
  <c r="R38" i="20"/>
  <c r="R208" i="20"/>
  <c r="R197" i="20"/>
  <c r="R220" i="20"/>
  <c r="R210" i="20"/>
  <c r="R257" i="20"/>
  <c r="R189" i="20"/>
  <c r="R108" i="20"/>
  <c r="R74" i="20"/>
  <c r="R227" i="20"/>
  <c r="R98" i="20"/>
  <c r="R83" i="20"/>
  <c r="R73" i="20"/>
  <c r="R79" i="20"/>
  <c r="R247" i="20"/>
  <c r="S247" i="20" s="1"/>
  <c r="R134" i="20"/>
  <c r="R45" i="20"/>
  <c r="R190" i="20"/>
  <c r="R246" i="20"/>
  <c r="R102" i="20"/>
  <c r="R75" i="20"/>
  <c r="R242" i="20"/>
  <c r="R119" i="20"/>
  <c r="R112" i="20"/>
  <c r="R143" i="20"/>
  <c r="R97" i="20"/>
  <c r="R137" i="20"/>
  <c r="R140" i="20"/>
  <c r="R80" i="20"/>
  <c r="R67" i="20"/>
  <c r="R115" i="20"/>
  <c r="R85" i="20"/>
  <c r="R65" i="20"/>
  <c r="R255" i="20"/>
  <c r="R168" i="20"/>
  <c r="R141" i="20"/>
  <c r="R66" i="20"/>
  <c r="R222" i="20"/>
  <c r="R125" i="20"/>
  <c r="R195" i="20"/>
  <c r="R166" i="20"/>
  <c r="R209" i="20"/>
  <c r="R123" i="20"/>
  <c r="R64" i="20"/>
  <c r="R245" i="20"/>
  <c r="R109" i="20"/>
  <c r="R47" i="20"/>
  <c r="R217" i="20"/>
  <c r="R234" i="20"/>
  <c r="R114" i="20"/>
  <c r="R149" i="20"/>
  <c r="R129" i="20"/>
  <c r="R155" i="20"/>
  <c r="R224" i="20"/>
  <c r="R237" i="20"/>
  <c r="R100" i="20"/>
  <c r="R113" i="20"/>
  <c r="R233" i="20"/>
  <c r="R130" i="20"/>
  <c r="R88" i="20"/>
  <c r="R231" i="20"/>
  <c r="R116" i="20"/>
  <c r="R218" i="20"/>
  <c r="S218" i="20" s="1"/>
  <c r="R94" i="20"/>
  <c r="R250" i="20"/>
  <c r="R39" i="20"/>
  <c r="R153" i="20"/>
  <c r="R82" i="20"/>
  <c r="R63" i="20"/>
  <c r="R223" i="20"/>
  <c r="R188" i="20"/>
  <c r="R144" i="20"/>
  <c r="R214" i="20"/>
  <c r="R124" i="20"/>
  <c r="R256" i="20"/>
  <c r="R131" i="20"/>
  <c r="R254" i="20"/>
  <c r="R126" i="20"/>
  <c r="J36" i="20"/>
  <c r="R59" i="20"/>
  <c r="R251" i="20"/>
  <c r="R128" i="20"/>
  <c r="R191" i="20"/>
  <c r="R71" i="20"/>
  <c r="R148" i="20"/>
  <c r="R61" i="20"/>
  <c r="R139" i="20"/>
  <c r="R207" i="20"/>
  <c r="S207" i="20" s="1"/>
  <c r="R57" i="20"/>
  <c r="R117" i="20"/>
  <c r="R204" i="20"/>
  <c r="R258" i="20"/>
  <c r="B60" i="1"/>
  <c r="B56" i="1"/>
  <c r="B59" i="1"/>
  <c r="B55" i="1"/>
  <c r="B58" i="1"/>
  <c r="B54" i="1"/>
  <c r="B57" i="1"/>
  <c r="B53" i="1"/>
  <c r="B277" i="1"/>
  <c r="B281" i="14" s="1"/>
  <c r="B262" i="1"/>
  <c r="B266" i="14" s="1"/>
  <c r="B246" i="1"/>
  <c r="B250" i="14" s="1"/>
  <c r="B235" i="1"/>
  <c r="B239" i="14" s="1"/>
  <c r="B218" i="1"/>
  <c r="B222" i="14" s="1"/>
  <c r="B202" i="1"/>
  <c r="B206" i="14" s="1"/>
  <c r="B187" i="1"/>
  <c r="B191" i="14" s="1"/>
  <c r="B284" i="1"/>
  <c r="B288" i="14" s="1"/>
  <c r="B269" i="1"/>
  <c r="B273" i="14" s="1"/>
  <c r="B253" i="1"/>
  <c r="B257" i="14" s="1"/>
  <c r="B239" i="1"/>
  <c r="B243" i="14" s="1"/>
  <c r="B209" i="1"/>
  <c r="B213" i="14" s="1"/>
  <c r="B194" i="1"/>
  <c r="B198" i="14" s="1"/>
  <c r="B182" i="1"/>
  <c r="B186" i="14" s="1"/>
  <c r="B275" i="1"/>
  <c r="B279" i="14" s="1"/>
  <c r="B260" i="1"/>
  <c r="B264" i="14" s="1"/>
  <c r="B244" i="1"/>
  <c r="B248" i="14" s="1"/>
  <c r="B233" i="1"/>
  <c r="B237" i="14" s="1"/>
  <c r="B216" i="1"/>
  <c r="B220" i="14" s="1"/>
  <c r="B200" i="1"/>
  <c r="B204" i="14" s="1"/>
  <c r="B185" i="1"/>
  <c r="B189" i="14" s="1"/>
  <c r="B278" i="1"/>
  <c r="B282" i="14" s="1"/>
  <c r="B263" i="1"/>
  <c r="B267" i="14" s="1"/>
  <c r="B247" i="1"/>
  <c r="B251" i="14" s="1"/>
  <c r="B219" i="1"/>
  <c r="B223" i="14" s="1"/>
  <c r="B203" i="1"/>
  <c r="B207" i="14" s="1"/>
  <c r="B188" i="1"/>
  <c r="B192" i="14" s="1"/>
  <c r="B184" i="1"/>
  <c r="B188" i="14" s="1"/>
  <c r="B281" i="1"/>
  <c r="B285" i="14" s="1"/>
  <c r="B191" i="1"/>
  <c r="B195" i="14" s="1"/>
  <c r="B257" i="1"/>
  <c r="B261" i="14" s="1"/>
  <c r="B264" i="1"/>
  <c r="B268" i="14" s="1"/>
  <c r="B189" i="1"/>
  <c r="B193" i="14" s="1"/>
  <c r="B237" i="1"/>
  <c r="B241" i="14" s="1"/>
  <c r="B192" i="1"/>
  <c r="B196" i="14" s="1"/>
  <c r="B258" i="1"/>
  <c r="B262" i="14" s="1"/>
  <c r="B231" i="1"/>
  <c r="B235" i="14" s="1"/>
  <c r="B214" i="1"/>
  <c r="B218" i="14" s="1"/>
  <c r="B198" i="1"/>
  <c r="B202" i="14" s="1"/>
  <c r="B280" i="1"/>
  <c r="B284" i="14" s="1"/>
  <c r="B265" i="1"/>
  <c r="B269" i="14" s="1"/>
  <c r="B249" i="1"/>
  <c r="B253" i="14" s="1"/>
  <c r="B221" i="1"/>
  <c r="B225" i="14" s="1"/>
  <c r="B205" i="1"/>
  <c r="B209" i="14" s="1"/>
  <c r="B190" i="1"/>
  <c r="B194" i="14" s="1"/>
  <c r="B175" i="1"/>
  <c r="B179" i="14" s="1"/>
  <c r="B272" i="1"/>
  <c r="B276" i="14" s="1"/>
  <c r="B256" i="1"/>
  <c r="B260" i="14" s="1"/>
  <c r="B242" i="1"/>
  <c r="B246" i="14" s="1"/>
  <c r="B226" i="1"/>
  <c r="B212" i="1"/>
  <c r="B216" i="14" s="1"/>
  <c r="B200" i="14"/>
  <c r="B274" i="1"/>
  <c r="B278" i="14" s="1"/>
  <c r="B259" i="1"/>
  <c r="B263" i="14" s="1"/>
  <c r="B232" i="1"/>
  <c r="B236" i="14" s="1"/>
  <c r="B215" i="1"/>
  <c r="B219" i="14" s="1"/>
  <c r="B199" i="1"/>
  <c r="B203" i="14" s="1"/>
  <c r="B266" i="1"/>
  <c r="B270" i="14" s="1"/>
  <c r="B176" i="1"/>
  <c r="B180" i="14" s="1"/>
  <c r="B267" i="1"/>
  <c r="B271" i="14" s="1"/>
  <c r="B285" i="1"/>
  <c r="B289" i="14" s="1"/>
  <c r="B270" i="1"/>
  <c r="B274" i="14" s="1"/>
  <c r="B254" i="1"/>
  <c r="B258" i="14" s="1"/>
  <c r="B240" i="1"/>
  <c r="B244" i="14" s="1"/>
  <c r="B210" i="1"/>
  <c r="B214" i="14" s="1"/>
  <c r="B276" i="1"/>
  <c r="B280" i="14" s="1"/>
  <c r="B261" i="1"/>
  <c r="B265" i="14" s="1"/>
  <c r="B245" i="1"/>
  <c r="B249" i="14" s="1"/>
  <c r="B234" i="1"/>
  <c r="B238" i="14" s="1"/>
  <c r="B217" i="1"/>
  <c r="B221" i="14" s="1"/>
  <c r="B201" i="1"/>
  <c r="B205" i="14" s="1"/>
  <c r="B186" i="1"/>
  <c r="B190" i="14" s="1"/>
  <c r="B283" i="1"/>
  <c r="B287" i="14" s="1"/>
  <c r="B268" i="1"/>
  <c r="B272" i="14" s="1"/>
  <c r="B252" i="1"/>
  <c r="B256" i="14" s="1"/>
  <c r="B238" i="1"/>
  <c r="B242" i="14" s="1"/>
  <c r="B224" i="1"/>
  <c r="B228" i="14" s="1"/>
  <c r="B208" i="1"/>
  <c r="B212" i="14" s="1"/>
  <c r="B193" i="1"/>
  <c r="B197" i="14" s="1"/>
  <c r="B178" i="1"/>
  <c r="B182" i="14" s="1"/>
  <c r="B271" i="1"/>
  <c r="B275" i="14" s="1"/>
  <c r="B255" i="1"/>
  <c r="B259" i="14" s="1"/>
  <c r="B241" i="1"/>
  <c r="B245" i="14" s="1"/>
  <c r="B211" i="1"/>
  <c r="B215" i="14" s="1"/>
  <c r="B250" i="1"/>
  <c r="B254" i="14" s="1"/>
  <c r="B206" i="1"/>
  <c r="B210" i="14" s="1"/>
  <c r="B213" i="1"/>
  <c r="B217" i="14" s="1"/>
  <c r="B279" i="1"/>
  <c r="B283" i="14" s="1"/>
  <c r="B220" i="1"/>
  <c r="B224" i="14" s="1"/>
  <c r="B282" i="1"/>
  <c r="B286" i="14" s="1"/>
  <c r="B223" i="1"/>
  <c r="B227" i="14" s="1"/>
  <c r="B177" i="1"/>
  <c r="B181" i="14" s="1"/>
  <c r="B222" i="1"/>
  <c r="B226" i="14" s="1"/>
  <c r="B197" i="1"/>
  <c r="B201" i="14" s="1"/>
  <c r="B248" i="1"/>
  <c r="B252" i="14" s="1"/>
  <c r="B204" i="1"/>
  <c r="B208" i="14" s="1"/>
  <c r="B251" i="1"/>
  <c r="B255" i="14" s="1"/>
  <c r="J50" i="20" l="1"/>
  <c r="H5" i="2"/>
  <c r="D16" i="14" s="1"/>
  <c r="T184" i="20"/>
  <c r="T181" i="20"/>
  <c r="T183" i="20"/>
  <c r="T18" i="20"/>
  <c r="T185" i="20"/>
  <c r="T182" i="20"/>
  <c r="T96" i="20"/>
  <c r="T19" i="20"/>
  <c r="T179" i="20"/>
  <c r="T178" i="20"/>
  <c r="T180" i="20"/>
  <c r="T177" i="20"/>
  <c r="T175" i="20"/>
  <c r="H14" i="2"/>
  <c r="D25" i="14" s="1"/>
  <c r="T176" i="20"/>
  <c r="T95" i="20"/>
  <c r="T203" i="20"/>
  <c r="T202" i="20"/>
  <c r="B54" i="10"/>
  <c r="B60" i="14"/>
  <c r="B52" i="10"/>
  <c r="B58" i="14"/>
  <c r="B56" i="10"/>
  <c r="B62" i="14"/>
  <c r="B57" i="14"/>
  <c r="B51" i="10"/>
  <c r="B59" i="14"/>
  <c r="B53" i="10"/>
  <c r="B58" i="10"/>
  <c r="B64" i="14"/>
  <c r="B230" i="14"/>
  <c r="B222" i="10"/>
  <c r="B61" i="14"/>
  <c r="B55" i="10"/>
  <c r="B63" i="14"/>
  <c r="B57" i="10"/>
  <c r="H2" i="2"/>
  <c r="D13" i="14" s="1"/>
  <c r="S117" i="20"/>
  <c r="J117" i="20" s="1"/>
  <c r="S223" i="20"/>
  <c r="J223" i="20" s="1"/>
  <c r="S39" i="20"/>
  <c r="J39" i="20" s="1"/>
  <c r="S149" i="20"/>
  <c r="J149" i="20" s="1"/>
  <c r="S125" i="20"/>
  <c r="J125" i="20" s="1"/>
  <c r="S75" i="20"/>
  <c r="J75" i="20" s="1"/>
  <c r="S210" i="20"/>
  <c r="J210" i="20" s="1"/>
  <c r="S221" i="20"/>
  <c r="J221" i="20" s="1"/>
  <c r="S110" i="20"/>
  <c r="J110" i="20" s="1"/>
  <c r="S201" i="20"/>
  <c r="J201" i="20" s="1"/>
  <c r="S232" i="20"/>
  <c r="J232" i="20" s="1"/>
  <c r="S72" i="20"/>
  <c r="J72" i="20" s="1"/>
  <c r="S138" i="20"/>
  <c r="J138" i="20" s="1"/>
  <c r="S199" i="20"/>
  <c r="J199" i="20" s="1"/>
  <c r="S157" i="20"/>
  <c r="J157" i="20" s="1"/>
  <c r="S174" i="20"/>
  <c r="J174" i="20" s="1"/>
  <c r="S118" i="20"/>
  <c r="J118" i="20" s="1"/>
  <c r="S84" i="20"/>
  <c r="J84" i="20" s="1"/>
  <c r="S121" i="20"/>
  <c r="J121" i="20" s="1"/>
  <c r="S148" i="20"/>
  <c r="J148" i="20" s="1"/>
  <c r="S251" i="20"/>
  <c r="J251" i="20" s="1"/>
  <c r="S254" i="20"/>
  <c r="J254" i="20" s="1"/>
  <c r="S214" i="20"/>
  <c r="S63" i="20"/>
  <c r="J63" i="20" s="1"/>
  <c r="S250" i="20"/>
  <c r="J250" i="20" s="1"/>
  <c r="S231" i="20"/>
  <c r="J231" i="20" s="1"/>
  <c r="S233" i="20"/>
  <c r="J233" i="20" s="1"/>
  <c r="S224" i="20"/>
  <c r="J224" i="20" s="1"/>
  <c r="S114" i="20"/>
  <c r="J114" i="20" s="1"/>
  <c r="S109" i="20"/>
  <c r="J109" i="20" s="1"/>
  <c r="S209" i="20"/>
  <c r="J209" i="20" s="1"/>
  <c r="S222" i="20"/>
  <c r="J222" i="20" s="1"/>
  <c r="S168" i="20"/>
  <c r="J168" i="20" s="1"/>
  <c r="S115" i="20"/>
  <c r="J115" i="20" s="1"/>
  <c r="S137" i="20"/>
  <c r="J137" i="20" s="1"/>
  <c r="S119" i="20"/>
  <c r="J119" i="20" s="1"/>
  <c r="S102" i="20"/>
  <c r="J102" i="20" s="1"/>
  <c r="S134" i="20"/>
  <c r="S83" i="20"/>
  <c r="J83" i="20" s="1"/>
  <c r="S108" i="20"/>
  <c r="S220" i="20"/>
  <c r="J220" i="20" s="1"/>
  <c r="S146" i="20"/>
  <c r="J146" i="20" s="1"/>
  <c r="S78" i="20"/>
  <c r="S230" i="20"/>
  <c r="J230" i="20" s="1"/>
  <c r="S76" i="20"/>
  <c r="J76" i="20" s="1"/>
  <c r="S252" i="20"/>
  <c r="J252" i="20" s="1"/>
  <c r="S43" i="20"/>
  <c r="J43" i="20" s="1"/>
  <c r="S46" i="20"/>
  <c r="J46" i="20" s="1"/>
  <c r="S87" i="20"/>
  <c r="J87" i="20" s="1"/>
  <c r="S193" i="20"/>
  <c r="J193" i="20" s="1"/>
  <c r="S62" i="20"/>
  <c r="J62" i="20" s="1"/>
  <c r="S239" i="20"/>
  <c r="J239" i="20" s="1"/>
  <c r="S42" i="20"/>
  <c r="J42" i="20" s="1"/>
  <c r="S69" i="20"/>
  <c r="J69" i="20" s="1"/>
  <c r="S196" i="20"/>
  <c r="J196" i="20" s="1"/>
  <c r="S243" i="20"/>
  <c r="J243" i="20" s="1"/>
  <c r="S136" i="20"/>
  <c r="J136" i="20" s="1"/>
  <c r="S173" i="20"/>
  <c r="J173" i="20" s="1"/>
  <c r="S167" i="20"/>
  <c r="J167" i="20" s="1"/>
  <c r="S192" i="20"/>
  <c r="J192" i="20" s="1"/>
  <c r="S101" i="20"/>
  <c r="J101" i="20" s="1"/>
  <c r="S91" i="20"/>
  <c r="J91" i="20" s="1"/>
  <c r="S104" i="20"/>
  <c r="J104" i="20" s="1"/>
  <c r="S89" i="20"/>
  <c r="J89" i="20" s="1"/>
  <c r="S58" i="20"/>
  <c r="J58" i="20" s="1"/>
  <c r="S40" i="20"/>
  <c r="J40" i="20" s="1"/>
  <c r="S215" i="20"/>
  <c r="J215" i="20" s="1"/>
  <c r="S162" i="20"/>
  <c r="J162" i="20" s="1"/>
  <c r="J25" i="20"/>
  <c r="S128" i="20"/>
  <c r="J128" i="20" s="1"/>
  <c r="S126" i="20"/>
  <c r="J126" i="20" s="1"/>
  <c r="S116" i="20"/>
  <c r="J116" i="20" s="1"/>
  <c r="S130" i="20"/>
  <c r="J130" i="20" s="1"/>
  <c r="S47" i="20"/>
  <c r="J47" i="20" s="1"/>
  <c r="S141" i="20"/>
  <c r="J141" i="20" s="1"/>
  <c r="S140" i="20"/>
  <c r="J140" i="20" s="1"/>
  <c r="S45" i="20"/>
  <c r="J45" i="20" s="1"/>
  <c r="S73" i="20"/>
  <c r="J73" i="20" s="1"/>
  <c r="S241" i="20"/>
  <c r="J241" i="20" s="1"/>
  <c r="S86" i="20"/>
  <c r="J86" i="20" s="1"/>
  <c r="S219" i="20"/>
  <c r="J219" i="20" s="1"/>
  <c r="S159" i="20"/>
  <c r="J159" i="20" s="1"/>
  <c r="S103" i="20"/>
  <c r="J103" i="20" s="1"/>
  <c r="S56" i="20"/>
  <c r="J56" i="20" s="1"/>
  <c r="S172" i="20"/>
  <c r="J172" i="20" s="1"/>
  <c r="S147" i="20"/>
  <c r="T147" i="20" s="1"/>
  <c r="S151" i="20"/>
  <c r="J151" i="20" s="1"/>
  <c r="S60" i="20"/>
  <c r="J60" i="20" s="1"/>
  <c r="S41" i="20"/>
  <c r="S57" i="20"/>
  <c r="J57" i="20" s="1"/>
  <c r="S258" i="20"/>
  <c r="J258" i="20" s="1"/>
  <c r="S71" i="20"/>
  <c r="J71" i="20" s="1"/>
  <c r="S59" i="20"/>
  <c r="S131" i="20"/>
  <c r="J131" i="20" s="1"/>
  <c r="S144" i="20"/>
  <c r="J144" i="20" s="1"/>
  <c r="S82" i="20"/>
  <c r="J82" i="20" s="1"/>
  <c r="S94" i="20"/>
  <c r="J94" i="20" s="1"/>
  <c r="S55" i="20"/>
  <c r="S113" i="20"/>
  <c r="J113" i="20" s="1"/>
  <c r="S155" i="20"/>
  <c r="J155" i="20" s="1"/>
  <c r="S234" i="20"/>
  <c r="J234" i="20" s="1"/>
  <c r="S245" i="20"/>
  <c r="J245" i="20" s="1"/>
  <c r="S166" i="20"/>
  <c r="J166" i="20" s="1"/>
  <c r="S66" i="20"/>
  <c r="J66" i="20" s="1"/>
  <c r="S255" i="20"/>
  <c r="J255" i="20" s="1"/>
  <c r="S67" i="20"/>
  <c r="J67" i="20" s="1"/>
  <c r="S97" i="20"/>
  <c r="S246" i="20"/>
  <c r="J246" i="20" s="1"/>
  <c r="S98" i="20"/>
  <c r="J98" i="20" s="1"/>
  <c r="S189" i="20"/>
  <c r="J189" i="20" s="1"/>
  <c r="S197" i="20"/>
  <c r="J197" i="20" s="1"/>
  <c r="S213" i="20"/>
  <c r="J213" i="20" s="1"/>
  <c r="S120" i="20"/>
  <c r="J120" i="20" s="1"/>
  <c r="S226" i="20"/>
  <c r="J226" i="20" s="1"/>
  <c r="S165" i="20"/>
  <c r="J165" i="20" s="1"/>
  <c r="S111" i="20"/>
  <c r="J111" i="20" s="1"/>
  <c r="S142" i="20"/>
  <c r="J142" i="20" s="1"/>
  <c r="S198" i="20"/>
  <c r="J198" i="20" s="1"/>
  <c r="S105" i="20"/>
  <c r="J105" i="20" s="1"/>
  <c r="S150" i="20"/>
  <c r="J150" i="20" s="1"/>
  <c r="S194" i="20"/>
  <c r="J194" i="20" s="1"/>
  <c r="S171" i="20"/>
  <c r="J171" i="20" s="1"/>
  <c r="S122" i="20"/>
  <c r="J122" i="20" s="1"/>
  <c r="S169" i="20"/>
  <c r="J169" i="20" s="1"/>
  <c r="S49" i="20"/>
  <c r="J49" i="20" s="1"/>
  <c r="S187" i="20"/>
  <c r="J187" i="20" s="1"/>
  <c r="S44" i="20"/>
  <c r="J44" i="20" s="1"/>
  <c r="S107" i="20"/>
  <c r="J107" i="20" s="1"/>
  <c r="S81" i="20"/>
  <c r="J81" i="20" s="1"/>
  <c r="S248" i="20"/>
  <c r="J248" i="20" s="1"/>
  <c r="S92" i="20"/>
  <c r="J92" i="20" s="1"/>
  <c r="S99" i="20"/>
  <c r="J99" i="20" s="1"/>
  <c r="S133" i="20"/>
  <c r="J133" i="20" s="1"/>
  <c r="S244" i="20"/>
  <c r="J244" i="20" s="1"/>
  <c r="S77" i="20"/>
  <c r="J77" i="20" s="1"/>
  <c r="S211" i="20"/>
  <c r="J211" i="20" s="1"/>
  <c r="S93" i="20"/>
  <c r="J93" i="20" s="1"/>
  <c r="S161" i="20"/>
  <c r="J161" i="20" s="1"/>
  <c r="S61" i="20"/>
  <c r="J61" i="20" s="1"/>
  <c r="S124" i="20"/>
  <c r="J124" i="20" s="1"/>
  <c r="S237" i="20"/>
  <c r="J237" i="20" s="1"/>
  <c r="S123" i="20"/>
  <c r="J123" i="20" s="1"/>
  <c r="S85" i="20"/>
  <c r="J85" i="20" s="1"/>
  <c r="S112" i="20"/>
  <c r="J112" i="20" s="1"/>
  <c r="S74" i="20"/>
  <c r="J74" i="20" s="1"/>
  <c r="S38" i="20"/>
  <c r="J38" i="20" s="1"/>
  <c r="S253" i="20"/>
  <c r="J253" i="20" s="1"/>
  <c r="S205" i="20"/>
  <c r="J205" i="20" s="1"/>
  <c r="S48" i="20"/>
  <c r="J48" i="20" s="1"/>
  <c r="S170" i="20"/>
  <c r="J170" i="20" s="1"/>
  <c r="S204" i="20"/>
  <c r="S139" i="20"/>
  <c r="J139" i="20" s="1"/>
  <c r="S191" i="20"/>
  <c r="J191" i="20" s="1"/>
  <c r="S256" i="20"/>
  <c r="J256" i="20" s="1"/>
  <c r="S188" i="20"/>
  <c r="S153" i="20"/>
  <c r="J153" i="20" s="1"/>
  <c r="S88" i="20"/>
  <c r="J88" i="20" s="1"/>
  <c r="S100" i="20"/>
  <c r="J100" i="20" s="1"/>
  <c r="S129" i="20"/>
  <c r="J129" i="20" s="1"/>
  <c r="S217" i="20"/>
  <c r="J217" i="20" s="1"/>
  <c r="S64" i="20"/>
  <c r="J64" i="20" s="1"/>
  <c r="S195" i="20"/>
  <c r="J195" i="20" s="1"/>
  <c r="S65" i="20"/>
  <c r="J65" i="20" s="1"/>
  <c r="S80" i="20"/>
  <c r="J80" i="20" s="1"/>
  <c r="S143" i="20"/>
  <c r="J143" i="20" s="1"/>
  <c r="S242" i="20"/>
  <c r="J242" i="20" s="1"/>
  <c r="S190" i="20"/>
  <c r="J190" i="20" s="1"/>
  <c r="S79" i="20"/>
  <c r="J79" i="20" s="1"/>
  <c r="S227" i="20"/>
  <c r="J227" i="20" s="1"/>
  <c r="S257" i="20"/>
  <c r="J257" i="20" s="1"/>
  <c r="S208" i="20"/>
  <c r="J208" i="20" s="1"/>
  <c r="S132" i="20"/>
  <c r="J132" i="20" s="1"/>
  <c r="S249" i="20"/>
  <c r="J249" i="20" s="1"/>
  <c r="S158" i="20"/>
  <c r="J158" i="20" s="1"/>
  <c r="S106" i="20"/>
  <c r="J106" i="20" s="1"/>
  <c r="S225" i="20"/>
  <c r="J225" i="20" s="1"/>
  <c r="S68" i="20"/>
  <c r="J68" i="20" s="1"/>
  <c r="S240" i="20"/>
  <c r="J240" i="20" s="1"/>
  <c r="S238" i="20"/>
  <c r="J238" i="20" s="1"/>
  <c r="S37" i="20"/>
  <c r="S235" i="20"/>
  <c r="J235" i="20" s="1"/>
  <c r="S160" i="20"/>
  <c r="J160" i="20" s="1"/>
  <c r="S152" i="20"/>
  <c r="J152" i="20" s="1"/>
  <c r="S164" i="20"/>
  <c r="S200" i="20"/>
  <c r="J200" i="20" s="1"/>
  <c r="S156" i="20"/>
  <c r="J156" i="20" s="1"/>
  <c r="S127" i="20"/>
  <c r="J127" i="20" s="1"/>
  <c r="S70" i="20"/>
  <c r="J70" i="20" s="1"/>
  <c r="S236" i="20"/>
  <c r="J236" i="20" s="1"/>
  <c r="S228" i="20"/>
  <c r="J228" i="20" s="1"/>
  <c r="S216" i="20"/>
  <c r="J216" i="20" s="1"/>
  <c r="S154" i="20"/>
  <c r="J154" i="20" s="1"/>
  <c r="S145" i="20"/>
  <c r="J145" i="20" s="1"/>
  <c r="S135" i="20"/>
  <c r="J135" i="20" s="1"/>
  <c r="S90" i="20"/>
  <c r="J90" i="20" s="1"/>
  <c r="S229" i="20"/>
  <c r="J229" i="20" s="1"/>
  <c r="S163" i="20"/>
  <c r="J163" i="20" s="1"/>
  <c r="J186" i="20"/>
  <c r="J247" i="20"/>
  <c r="J207" i="20"/>
  <c r="J212" i="20"/>
  <c r="J218" i="20"/>
  <c r="B244" i="10"/>
  <c r="B173" i="10"/>
  <c r="B275" i="10"/>
  <c r="B246" i="10"/>
  <c r="B174" i="10"/>
  <c r="B220" i="10"/>
  <c r="B279" i="10"/>
  <c r="B213" i="10"/>
  <c r="B272" i="10"/>
  <c r="B206" i="10"/>
  <c r="B266" i="10"/>
  <c r="B228" i="10"/>
  <c r="B178" i="10"/>
  <c r="B171" i="10"/>
  <c r="B217" i="10"/>
  <c r="B276" i="10"/>
  <c r="B210" i="10"/>
  <c r="B188" i="10"/>
  <c r="B260" i="10"/>
  <c r="B180" i="10"/>
  <c r="B215" i="10"/>
  <c r="B274" i="10"/>
  <c r="B212" i="10"/>
  <c r="B271" i="10"/>
  <c r="B205" i="10"/>
  <c r="B265" i="10"/>
  <c r="B258" i="10"/>
  <c r="B193" i="10"/>
  <c r="B219" i="10"/>
  <c r="B209" i="10"/>
  <c r="B177" i="10"/>
  <c r="B237" i="10"/>
  <c r="B189" i="10"/>
  <c r="B234" i="10"/>
  <c r="B182" i="10"/>
  <c r="B230" i="10"/>
  <c r="B176" i="10"/>
  <c r="B281" i="10"/>
  <c r="B263" i="10"/>
  <c r="B172" i="10"/>
  <c r="B195" i="10"/>
  <c r="B192" i="10"/>
  <c r="B238" i="10"/>
  <c r="B186" i="10"/>
  <c r="B227" i="10"/>
  <c r="B233" i="10"/>
  <c r="B277" i="10"/>
  <c r="B184" i="10"/>
  <c r="B181" i="10"/>
  <c r="B229" i="10"/>
  <c r="B175" i="10"/>
  <c r="B280" i="10"/>
  <c r="B214" i="10"/>
  <c r="B273" i="10"/>
  <c r="B247" i="10"/>
  <c r="B278" i="10"/>
  <c r="B251" i="10"/>
  <c r="B248" i="10"/>
  <c r="B197" i="10"/>
  <c r="B241" i="10"/>
  <c r="B236" i="10"/>
  <c r="B255" i="10"/>
  <c r="B252" i="10"/>
  <c r="B201" i="10"/>
  <c r="B245" i="10"/>
  <c r="B194" i="10"/>
  <c r="B185" i="10"/>
  <c r="B253" i="10"/>
  <c r="B199" i="10"/>
  <c r="B243" i="10"/>
  <c r="B196" i="10"/>
  <c r="B240" i="10"/>
  <c r="B190" i="10"/>
  <c r="B235" i="10"/>
  <c r="B183" i="10"/>
  <c r="B231" i="10"/>
  <c r="B200" i="10"/>
  <c r="B218" i="10"/>
  <c r="B216" i="10"/>
  <c r="B202" i="10"/>
  <c r="B207" i="10"/>
  <c r="B267" i="10"/>
  <c r="B204" i="10"/>
  <c r="B264" i="10"/>
  <c r="B257" i="10"/>
  <c r="B250" i="10"/>
  <c r="B262" i="10"/>
  <c r="B211" i="10"/>
  <c r="B270" i="10"/>
  <c r="B208" i="10"/>
  <c r="B268" i="10"/>
  <c r="B261" i="10"/>
  <c r="B254" i="10"/>
  <c r="B187" i="10"/>
  <c r="B259" i="10"/>
  <c r="B256" i="10"/>
  <c r="B249" i="10"/>
  <c r="B198" i="10"/>
  <c r="B242" i="10"/>
  <c r="J97" i="20" l="1"/>
  <c r="H9" i="2"/>
  <c r="D20" i="14" s="1"/>
  <c r="J55" i="20"/>
  <c r="H6" i="2"/>
  <c r="D17" i="14" s="1"/>
  <c r="H20" i="2"/>
  <c r="D31" i="14" s="1"/>
  <c r="H13" i="2"/>
  <c r="D24" i="14" s="1"/>
  <c r="J164" i="20"/>
  <c r="J147" i="20"/>
  <c r="T161" i="20"/>
  <c r="H8" i="2"/>
  <c r="D19" i="14" s="1"/>
  <c r="J78" i="20"/>
  <c r="T163" i="20"/>
  <c r="H7" i="2"/>
  <c r="D18" i="14" s="1"/>
  <c r="H17" i="2"/>
  <c r="D28" i="14" s="1"/>
  <c r="H15" i="2"/>
  <c r="D26" i="14" s="1"/>
  <c r="J188" i="20"/>
  <c r="H16" i="2"/>
  <c r="D27" i="14" s="1"/>
  <c r="J204" i="20"/>
  <c r="D30" i="14"/>
  <c r="H3" i="2"/>
  <c r="D14" i="14" s="1"/>
  <c r="J37" i="20"/>
  <c r="J59" i="20"/>
  <c r="H4" i="2"/>
  <c r="D15" i="14" s="1"/>
  <c r="J41" i="20"/>
  <c r="H18" i="2"/>
  <c r="D29" i="14" s="1"/>
  <c r="J214" i="20"/>
  <c r="H11" i="2"/>
  <c r="D22" i="14" s="1"/>
  <c r="T162" i="20"/>
  <c r="H10" i="2"/>
  <c r="D21" i="14" s="1"/>
  <c r="H12" i="2"/>
  <c r="D23" i="14" s="1"/>
  <c r="J108" i="20"/>
  <c r="J134" i="20"/>
  <c r="H21" i="2" l="1"/>
  <c r="D33" i="14" s="1"/>
  <c r="A239" i="10" l="1"/>
  <c r="J220" i="10" l="1"/>
  <c r="J207" i="10"/>
  <c r="J209" i="10"/>
  <c r="J208" i="10"/>
  <c r="J210" i="10"/>
  <c r="J231" i="10"/>
  <c r="J244" i="10"/>
  <c r="J242" i="10"/>
  <c r="J58" i="10"/>
  <c r="J54" i="10"/>
  <c r="J50" i="10"/>
  <c r="J44" i="10"/>
  <c r="J245" i="10"/>
  <c r="J45" i="10"/>
  <c r="J241" i="10"/>
  <c r="J57" i="10"/>
  <c r="J53" i="10"/>
  <c r="J47" i="10"/>
  <c r="J243" i="10"/>
  <c r="J55" i="10"/>
  <c r="J240" i="10"/>
  <c r="J151" i="10"/>
  <c r="J56" i="10"/>
  <c r="J52" i="10"/>
  <c r="J46" i="10"/>
  <c r="J30" i="10"/>
  <c r="J51" i="10"/>
  <c r="P234" i="20"/>
  <c r="T234" i="20" s="1"/>
  <c r="P74" i="20"/>
  <c r="T74" i="20" s="1"/>
  <c r="P43" i="20"/>
  <c r="T43" i="20" s="1"/>
  <c r="P193" i="20"/>
  <c r="T193" i="20" s="1"/>
  <c r="P71" i="20"/>
  <c r="T71" i="20" s="1"/>
  <c r="P101" i="20"/>
  <c r="T101" i="20" s="1"/>
  <c r="P168" i="20"/>
  <c r="T168" i="20" s="1"/>
  <c r="P149" i="20"/>
  <c r="T149" i="20" s="1"/>
  <c r="P141" i="20"/>
  <c r="T141" i="20" s="1"/>
  <c r="P40" i="20"/>
  <c r="T40" i="20" s="1"/>
  <c r="P79" i="20"/>
  <c r="T79" i="20" s="1"/>
  <c r="P252" i="20"/>
  <c r="T252" i="20" s="1"/>
  <c r="P107" i="20"/>
  <c r="T107" i="20" s="1"/>
  <c r="P136" i="20"/>
  <c r="T136" i="20" s="1"/>
  <c r="P58" i="20"/>
  <c r="T58" i="20" s="1"/>
  <c r="P238" i="20"/>
  <c r="T238" i="20" s="1"/>
  <c r="P232" i="20"/>
  <c r="T232" i="20" s="1"/>
  <c r="P140" i="20"/>
  <c r="T140" i="20" s="1"/>
  <c r="P64" i="20"/>
  <c r="T64" i="20" s="1"/>
  <c r="P195" i="20"/>
  <c r="T195" i="20" s="1"/>
  <c r="P190" i="20"/>
  <c r="T190" i="20" s="1"/>
  <c r="P155" i="20"/>
  <c r="T155" i="20" s="1"/>
  <c r="P250" i="20"/>
  <c r="T250" i="20" s="1"/>
  <c r="P216" i="20"/>
  <c r="T216" i="20" s="1"/>
  <c r="P174" i="20"/>
  <c r="T174" i="20" s="1"/>
  <c r="P108" i="20"/>
  <c r="T108" i="20" s="1"/>
  <c r="P81" i="20"/>
  <c r="T81" i="20" s="1"/>
  <c r="P196" i="20"/>
  <c r="T196" i="20" s="1"/>
  <c r="P122" i="20"/>
  <c r="T122" i="20" s="1"/>
  <c r="P227" i="20"/>
  <c r="T227" i="20" s="1"/>
  <c r="P49" i="20"/>
  <c r="T49" i="20" s="1"/>
  <c r="P164" i="20"/>
  <c r="T164" i="20" s="1"/>
  <c r="P76" i="20"/>
  <c r="T76" i="20" s="1"/>
  <c r="P236" i="20"/>
  <c r="T236" i="20" s="1"/>
  <c r="P189" i="20"/>
  <c r="T189" i="20" s="1"/>
  <c r="P36" i="20"/>
  <c r="T36" i="20" s="1"/>
  <c r="P90" i="20"/>
  <c r="T90" i="20" s="1"/>
  <c r="P82" i="20"/>
  <c r="T82" i="20" s="1"/>
  <c r="P251" i="20"/>
  <c r="T251" i="20" s="1"/>
  <c r="P34" i="20"/>
  <c r="T34" i="20" s="1"/>
  <c r="P256" i="20"/>
  <c r="T256" i="20" s="1"/>
  <c r="P173" i="20"/>
  <c r="T173" i="20" s="1"/>
  <c r="P192" i="20"/>
  <c r="T192" i="20" s="1"/>
  <c r="P151" i="20"/>
  <c r="T151" i="20" s="1"/>
  <c r="P54" i="20"/>
  <c r="T54" i="20" s="1"/>
  <c r="P224" i="20"/>
  <c r="T224" i="20" s="1"/>
  <c r="P84" i="20"/>
  <c r="T84" i="20" s="1"/>
  <c r="P117" i="20"/>
  <c r="T117" i="20" s="1"/>
  <c r="P119" i="20"/>
  <c r="T119" i="20" s="1"/>
  <c r="P146" i="20"/>
  <c r="T146" i="20" s="1"/>
  <c r="P132" i="20"/>
  <c r="T132" i="20" s="1"/>
  <c r="P80" i="20"/>
  <c r="T80" i="20" s="1"/>
  <c r="P188" i="20"/>
  <c r="T188" i="20" s="1"/>
  <c r="P255" i="20"/>
  <c r="T255" i="20" s="1"/>
  <c r="P67" i="20"/>
  <c r="T67" i="20" s="1"/>
  <c r="P230" i="20"/>
  <c r="T230" i="20" s="1"/>
  <c r="P47" i="20"/>
  <c r="T47" i="20" s="1"/>
  <c r="P103" i="20"/>
  <c r="T103" i="20" s="1"/>
  <c r="P156" i="20"/>
  <c r="T156" i="20" s="1"/>
  <c r="P48" i="20"/>
  <c r="T48" i="20" s="1"/>
  <c r="P225" i="20"/>
  <c r="T225" i="20" s="1"/>
  <c r="P26" i="20"/>
  <c r="T26" i="20" s="1"/>
  <c r="P245" i="20"/>
  <c r="T245" i="20" s="1"/>
  <c r="P221" i="20"/>
  <c r="T221" i="20" s="1"/>
  <c r="P45" i="20"/>
  <c r="T45" i="20" s="1"/>
  <c r="P112" i="20"/>
  <c r="T112" i="20" s="1"/>
  <c r="P57" i="20"/>
  <c r="T57" i="20" s="1"/>
  <c r="P32" i="20"/>
  <c r="T32" i="20" s="1"/>
  <c r="P244" i="20"/>
  <c r="T244" i="20" s="1"/>
  <c r="P91" i="20"/>
  <c r="T91" i="20" s="1"/>
  <c r="P41" i="20"/>
  <c r="T41" i="20" s="1"/>
  <c r="P28" i="20"/>
  <c r="T28" i="20" s="1"/>
  <c r="P148" i="20"/>
  <c r="T148" i="20" s="1"/>
  <c r="P150" i="20"/>
  <c r="T150" i="20" s="1"/>
  <c r="P248" i="20"/>
  <c r="T248" i="20" s="1"/>
  <c r="P60" i="20"/>
  <c r="T60" i="20" s="1"/>
  <c r="P53" i="20"/>
  <c r="T53" i="20" s="1"/>
  <c r="P30" i="20"/>
  <c r="T30" i="20" s="1"/>
  <c r="P102" i="20"/>
  <c r="T102" i="20" s="1"/>
  <c r="P233" i="20"/>
  <c r="T233" i="20" s="1"/>
  <c r="P258" i="20"/>
  <c r="T258" i="20" s="1"/>
  <c r="P114" i="20"/>
  <c r="T114" i="20" s="1"/>
  <c r="P241" i="20"/>
  <c r="T241" i="20" s="1"/>
  <c r="P257" i="20"/>
  <c r="T257" i="20" s="1"/>
  <c r="P77" i="20"/>
  <c r="T77" i="20" s="1"/>
  <c r="P166" i="20"/>
  <c r="T166" i="20" s="1"/>
  <c r="P191" i="20"/>
  <c r="T191" i="20" s="1"/>
  <c r="P106" i="20"/>
  <c r="T106" i="20" s="1"/>
  <c r="P128" i="20"/>
  <c r="T128" i="20" s="1"/>
  <c r="P201" i="20"/>
  <c r="T201" i="20" s="1"/>
  <c r="P246" i="20"/>
  <c r="T246" i="20" s="1"/>
  <c r="P200" i="20"/>
  <c r="T200" i="20" s="1"/>
  <c r="P78" i="20"/>
  <c r="T78" i="20" s="1"/>
  <c r="P100" i="20"/>
  <c r="T100" i="20" s="1"/>
  <c r="P99" i="20"/>
  <c r="T99" i="20" s="1"/>
  <c r="P66" i="20"/>
  <c r="T66" i="20" s="1"/>
  <c r="P235" i="20"/>
  <c r="T235" i="20" s="1"/>
  <c r="P126" i="20"/>
  <c r="T126" i="20" s="1"/>
  <c r="P167" i="20"/>
  <c r="T167" i="20" s="1"/>
  <c r="P217" i="20"/>
  <c r="T217" i="20" s="1"/>
  <c r="P44" i="20"/>
  <c r="T44" i="20" s="1"/>
  <c r="P62" i="20"/>
  <c r="T62" i="20" s="1"/>
  <c r="P159" i="20"/>
  <c r="T159" i="20" s="1"/>
  <c r="P239" i="20"/>
  <c r="T239" i="20" s="1"/>
  <c r="P83" i="20"/>
  <c r="T83" i="20" s="1"/>
  <c r="P172" i="20"/>
  <c r="T172" i="20" s="1"/>
  <c r="P207" i="20"/>
  <c r="T207" i="20" s="1"/>
  <c r="P121" i="20"/>
  <c r="T121" i="20" s="1"/>
  <c r="P134" i="20"/>
  <c r="T134" i="20" s="1"/>
  <c r="P98" i="20"/>
  <c r="T98" i="20" s="1"/>
  <c r="P165" i="20"/>
  <c r="T165" i="20" s="1"/>
  <c r="P39" i="20"/>
  <c r="T39" i="20" s="1"/>
  <c r="P130" i="20"/>
  <c r="T130" i="20" s="1"/>
  <c r="P61" i="20"/>
  <c r="T61" i="20" s="1"/>
  <c r="P31" i="20"/>
  <c r="T31" i="20" s="1"/>
  <c r="P105" i="20"/>
  <c r="T105" i="20" s="1"/>
  <c r="P153" i="20"/>
  <c r="T153" i="20" s="1"/>
  <c r="P222" i="20"/>
  <c r="T222" i="20" s="1"/>
  <c r="P187" i="20"/>
  <c r="T187" i="20" s="1"/>
  <c r="P229" i="20"/>
  <c r="T229" i="20" s="1"/>
  <c r="P169" i="20"/>
  <c r="T169" i="20" s="1"/>
  <c r="P226" i="20"/>
  <c r="T226" i="20" s="1"/>
  <c r="P120" i="20"/>
  <c r="T120" i="20" s="1"/>
  <c r="P223" i="20"/>
  <c r="T223" i="20" s="1"/>
  <c r="P142" i="20"/>
  <c r="T142" i="20" s="1"/>
  <c r="P208" i="20"/>
  <c r="T208" i="20" s="1"/>
  <c r="P214" i="20"/>
  <c r="T214" i="20" s="1"/>
  <c r="P70" i="20"/>
  <c r="T70" i="20" s="1"/>
  <c r="P253" i="20"/>
  <c r="T253" i="20" s="1"/>
  <c r="P104" i="20"/>
  <c r="T104" i="20" s="1"/>
  <c r="P249" i="20"/>
  <c r="T249" i="20" s="1"/>
  <c r="P85" i="20"/>
  <c r="T85" i="20" s="1"/>
  <c r="P254" i="20"/>
  <c r="T254" i="20" s="1"/>
  <c r="P110" i="20"/>
  <c r="T110" i="20" s="1"/>
  <c r="P194" i="20"/>
  <c r="T194" i="20" s="1"/>
  <c r="P27" i="20"/>
  <c r="T27" i="20" s="1"/>
  <c r="P113" i="20"/>
  <c r="T113" i="20" s="1"/>
  <c r="P33" i="20"/>
  <c r="T33" i="20" s="1"/>
  <c r="P46" i="20"/>
  <c r="T46" i="20" s="1"/>
  <c r="P129" i="20"/>
  <c r="T129" i="20" s="1"/>
  <c r="P65" i="20"/>
  <c r="T65" i="20" s="1"/>
  <c r="P135" i="20"/>
  <c r="T135" i="20" s="1"/>
  <c r="P143" i="20"/>
  <c r="T143" i="20" s="1"/>
  <c r="P145" i="20"/>
  <c r="T145" i="20" s="1"/>
  <c r="P86" i="20"/>
  <c r="T86" i="20" s="1"/>
  <c r="P68" i="20"/>
  <c r="T68" i="20" s="1"/>
  <c r="P63" i="20"/>
  <c r="T63" i="20" s="1"/>
  <c r="P51" i="20"/>
  <c r="T51" i="20" s="1"/>
  <c r="P240" i="20"/>
  <c r="T240" i="20" s="1"/>
  <c r="P59" i="20"/>
  <c r="T59" i="20" s="1"/>
  <c r="P56" i="20"/>
  <c r="T56" i="20" s="1"/>
  <c r="P210" i="20"/>
  <c r="T210" i="20" s="1"/>
  <c r="P125" i="20"/>
  <c r="T125" i="20" s="1"/>
  <c r="P218" i="20"/>
  <c r="T218" i="20" s="1"/>
  <c r="P29" i="20"/>
  <c r="T29" i="20" s="1"/>
  <c r="P211" i="20"/>
  <c r="T211" i="20" s="1"/>
  <c r="P139" i="20"/>
  <c r="T139" i="20" s="1"/>
  <c r="P72" i="20"/>
  <c r="T72" i="20" s="1"/>
  <c r="P231" i="20"/>
  <c r="T231" i="20" s="1"/>
  <c r="P115" i="20"/>
  <c r="T115" i="20" s="1"/>
  <c r="P24" i="20"/>
  <c r="T24" i="20" s="1"/>
  <c r="P89" i="20"/>
  <c r="T89" i="20" s="1"/>
  <c r="P160" i="20"/>
  <c r="T160" i="20" s="1"/>
  <c r="P109" i="20"/>
  <c r="T109" i="20" s="1"/>
  <c r="P158" i="20"/>
  <c r="T158" i="20" s="1"/>
  <c r="P116" i="20"/>
  <c r="T116" i="20" s="1"/>
  <c r="P38" i="20"/>
  <c r="T38" i="20" s="1"/>
  <c r="P35" i="20"/>
  <c r="T35" i="20" s="1"/>
  <c r="P93" i="20"/>
  <c r="T93" i="20" s="1"/>
  <c r="P154" i="20"/>
  <c r="T154" i="20" s="1"/>
  <c r="P215" i="20"/>
  <c r="T215" i="20" s="1"/>
  <c r="P52" i="20"/>
  <c r="T52" i="20" s="1"/>
  <c r="P228" i="20"/>
  <c r="T228" i="20" s="1"/>
  <c r="P92" i="20"/>
  <c r="T92" i="20" s="1"/>
  <c r="P170" i="20"/>
  <c r="T170" i="20" s="1"/>
  <c r="P186" i="20"/>
  <c r="T186" i="20" s="1"/>
  <c r="P138" i="20"/>
  <c r="T138" i="20" s="1"/>
  <c r="P87" i="20"/>
  <c r="T87" i="20" s="1"/>
  <c r="P124" i="20"/>
  <c r="T124" i="20" s="1"/>
  <c r="P144" i="20"/>
  <c r="T144" i="20" s="1"/>
  <c r="P247" i="20"/>
  <c r="T247" i="20" s="1"/>
  <c r="P152" i="20"/>
  <c r="T152" i="20" s="1"/>
  <c r="P157" i="20"/>
  <c r="T157" i="20" s="1"/>
  <c r="P204" i="20"/>
  <c r="T204" i="20" s="1"/>
  <c r="P133" i="20"/>
  <c r="T133" i="20" s="1"/>
  <c r="P50" i="20"/>
  <c r="T50" i="20" s="1"/>
  <c r="P127" i="20"/>
  <c r="T127" i="20" s="1"/>
  <c r="P42" i="20"/>
  <c r="T42" i="20" s="1"/>
  <c r="P118" i="20"/>
  <c r="T118" i="20" s="1"/>
  <c r="P75" i="20"/>
  <c r="T75" i="20" s="1"/>
  <c r="P131" i="20"/>
  <c r="T131" i="20" s="1"/>
  <c r="P37" i="20"/>
  <c r="T37" i="20" s="1"/>
  <c r="P242" i="20"/>
  <c r="T242" i="20" s="1"/>
  <c r="P55" i="20"/>
  <c r="T55" i="20" s="1"/>
  <c r="P220" i="20"/>
  <c r="T220" i="20" s="1"/>
  <c r="P213" i="20"/>
  <c r="T213" i="20" s="1"/>
  <c r="P73" i="20"/>
  <c r="T73" i="20" s="1"/>
  <c r="P171" i="20"/>
  <c r="T171" i="20" s="1"/>
  <c r="P137" i="20"/>
  <c r="T137" i="20" s="1"/>
  <c r="P97" i="20"/>
  <c r="T97" i="20" s="1"/>
  <c r="P205" i="20"/>
  <c r="T205" i="20" s="1"/>
  <c r="P209" i="20"/>
  <c r="T209" i="20" s="1"/>
  <c r="P237" i="20"/>
  <c r="T237" i="20" s="1"/>
  <c r="P94" i="20"/>
  <c r="T94" i="20" s="1"/>
  <c r="P197" i="20"/>
  <c r="T197" i="20" s="1"/>
  <c r="P123" i="20"/>
  <c r="T123" i="20" s="1"/>
  <c r="P198" i="20"/>
  <c r="T198" i="20" s="1"/>
  <c r="P199" i="20"/>
  <c r="T199" i="20" s="1"/>
  <c r="P88" i="20"/>
  <c r="T88" i="20" s="1"/>
  <c r="P111" i="20"/>
  <c r="T111" i="20" s="1"/>
  <c r="P212" i="20"/>
  <c r="T212" i="20" s="1"/>
  <c r="T25" i="20"/>
  <c r="P69" i="20"/>
  <c r="T69" i="20" s="1"/>
  <c r="P243" i="20"/>
  <c r="T243" i="20" s="1"/>
  <c r="P219" i="20"/>
  <c r="T219" i="20" s="1"/>
  <c r="G13" i="2" l="1"/>
  <c r="G5" i="2"/>
  <c r="G9" i="2"/>
  <c r="G6" i="2"/>
  <c r="J225" i="10"/>
  <c r="J224" i="10"/>
  <c r="J222" i="10"/>
  <c r="J223" i="10"/>
  <c r="G18" i="2"/>
  <c r="E29" i="14" s="1"/>
  <c r="G20" i="2"/>
  <c r="G16" i="2"/>
  <c r="E27" i="14" s="1"/>
  <c r="G15" i="2"/>
  <c r="E26" i="14" s="1"/>
  <c r="G19" i="2"/>
  <c r="E30" i="14" s="1"/>
  <c r="G8" i="2"/>
  <c r="E19" i="14" s="1"/>
  <c r="J135" i="10"/>
  <c r="J260" i="10"/>
  <c r="J255" i="10"/>
  <c r="J252" i="10"/>
  <c r="J248" i="10"/>
  <c r="J256" i="10"/>
  <c r="G7" i="2"/>
  <c r="E18" i="14" s="1"/>
  <c r="J259" i="10"/>
  <c r="J258" i="10"/>
  <c r="J257" i="10"/>
  <c r="J254" i="10"/>
  <c r="J251" i="10"/>
  <c r="J253" i="10"/>
  <c r="J250" i="10"/>
  <c r="J249" i="10"/>
  <c r="J247" i="10"/>
  <c r="J246" i="10"/>
  <c r="J237" i="10"/>
  <c r="G17" i="2"/>
  <c r="E28" i="14" s="1"/>
  <c r="G11" i="2"/>
  <c r="E22" i="14" s="1"/>
  <c r="G12" i="2"/>
  <c r="E23" i="14" s="1"/>
  <c r="G2" i="2"/>
  <c r="G14" i="2"/>
  <c r="E25" i="14" s="1"/>
  <c r="G4" i="2"/>
  <c r="E15" i="14" s="1"/>
  <c r="G3" i="2"/>
  <c r="E14" i="14" s="1"/>
  <c r="G10" i="2"/>
  <c r="E21" i="14" s="1"/>
  <c r="E264" i="10"/>
  <c r="H266" i="10"/>
  <c r="C263" i="10"/>
  <c r="D267" i="10"/>
  <c r="I267" i="10"/>
  <c r="G265" i="10"/>
  <c r="D263" i="10"/>
  <c r="D264" i="10"/>
  <c r="E268" i="10"/>
  <c r="E266" i="10"/>
  <c r="C266" i="10"/>
  <c r="H263" i="10"/>
  <c r="F267" i="10"/>
  <c r="D265" i="10"/>
  <c r="C264" i="10"/>
  <c r="I266" i="10"/>
  <c r="F264" i="10"/>
  <c r="G264" i="10"/>
  <c r="H267" i="10"/>
  <c r="F268" i="10"/>
  <c r="G268" i="10"/>
  <c r="C268" i="10"/>
  <c r="I265" i="10"/>
  <c r="G263" i="10"/>
  <c r="E263" i="10"/>
  <c r="D266" i="10"/>
  <c r="F266" i="10"/>
  <c r="I264" i="10"/>
  <c r="C267" i="10"/>
  <c r="E265" i="10"/>
  <c r="D268" i="10"/>
  <c r="G266" i="10"/>
  <c r="H265" i="10"/>
  <c r="H264" i="10"/>
  <c r="I263" i="10"/>
  <c r="E267" i="10"/>
  <c r="F265" i="10"/>
  <c r="C265" i="10"/>
  <c r="G267" i="10"/>
  <c r="F263" i="10"/>
  <c r="I268" i="10"/>
  <c r="H268" i="10"/>
  <c r="E17" i="14" l="1"/>
  <c r="I6" i="2"/>
  <c r="G17" i="14" s="1"/>
  <c r="E20" i="14"/>
  <c r="I9" i="2"/>
  <c r="G20" i="14" s="1"/>
  <c r="E31" i="14"/>
  <c r="I20" i="2"/>
  <c r="G31" i="14" s="1"/>
  <c r="E16" i="14"/>
  <c r="I5" i="2"/>
  <c r="G16" i="14" s="1"/>
  <c r="E24" i="14"/>
  <c r="I13" i="2"/>
  <c r="G24" i="14" s="1"/>
  <c r="G21" i="2"/>
  <c r="E32" i="14" s="1"/>
  <c r="I15" i="2"/>
  <c r="G26" i="14" s="1"/>
  <c r="I4" i="2"/>
  <c r="G15" i="14" s="1"/>
  <c r="I3" i="2"/>
  <c r="G14" i="14" s="1"/>
  <c r="I12" i="2"/>
  <c r="G23" i="14" s="1"/>
  <c r="I16" i="2"/>
  <c r="G27" i="14" s="1"/>
  <c r="I14" i="2"/>
  <c r="G25" i="14" s="1"/>
  <c r="I11" i="2"/>
  <c r="G22" i="14" s="1"/>
  <c r="I8" i="2"/>
  <c r="G19" i="14" s="1"/>
  <c r="I10" i="2"/>
  <c r="G21" i="14" s="1"/>
  <c r="I2" i="2"/>
  <c r="G13" i="14" s="1"/>
  <c r="E13" i="14"/>
  <c r="I17" i="2"/>
  <c r="G28" i="14" s="1"/>
  <c r="I7" i="2"/>
  <c r="G18" i="14" s="1"/>
  <c r="G30" i="14"/>
  <c r="I18" i="2"/>
  <c r="G29" i="14" s="1"/>
  <c r="J262" i="10"/>
  <c r="J261" i="10"/>
  <c r="C276" i="10"/>
  <c r="D274" i="10"/>
  <c r="D275" i="10"/>
  <c r="G276" i="10"/>
  <c r="G272" i="10"/>
  <c r="H280" i="10"/>
  <c r="H274" i="10"/>
  <c r="G275" i="10"/>
  <c r="G278" i="10"/>
  <c r="E275" i="10"/>
  <c r="E272" i="10"/>
  <c r="I271" i="10"/>
  <c r="D277" i="10"/>
  <c r="D281" i="10"/>
  <c r="D270" i="10"/>
  <c r="E278" i="10"/>
  <c r="G273" i="10"/>
  <c r="E274" i="10"/>
  <c r="H275" i="10"/>
  <c r="D271" i="10"/>
  <c r="F278" i="10"/>
  <c r="C273" i="10"/>
  <c r="H276" i="10"/>
  <c r="F277" i="10"/>
  <c r="E280" i="10"/>
  <c r="C278" i="10"/>
  <c r="C281" i="10"/>
  <c r="C271" i="10"/>
  <c r="D280" i="10"/>
  <c r="H273" i="10"/>
  <c r="D278" i="10"/>
  <c r="G274" i="10"/>
  <c r="I280" i="10"/>
  <c r="F280" i="10"/>
  <c r="C275" i="10"/>
  <c r="H277" i="10"/>
  <c r="E276" i="10"/>
  <c r="F279" i="10"/>
  <c r="H279" i="10"/>
  <c r="F271" i="10"/>
  <c r="G281" i="10"/>
  <c r="C279" i="10"/>
  <c r="F275" i="10"/>
  <c r="E277" i="10"/>
  <c r="I270" i="10"/>
  <c r="I278" i="10"/>
  <c r="F276" i="10"/>
  <c r="E279" i="10"/>
  <c r="E271" i="10"/>
  <c r="H270" i="10"/>
  <c r="E270" i="10"/>
  <c r="H272" i="10"/>
  <c r="C270" i="10"/>
  <c r="F272" i="10"/>
  <c r="F274" i="10"/>
  <c r="D276" i="10"/>
  <c r="F281" i="10"/>
  <c r="G280" i="10"/>
  <c r="E281" i="10"/>
  <c r="I275" i="10"/>
  <c r="D279" i="10"/>
  <c r="I281" i="10"/>
  <c r="H281" i="10"/>
  <c r="I276" i="10"/>
  <c r="J276" i="10" s="1"/>
  <c r="H271" i="10"/>
  <c r="G279" i="10"/>
  <c r="F270" i="10"/>
  <c r="G270" i="10"/>
  <c r="I274" i="10"/>
  <c r="C272" i="10"/>
  <c r="C277" i="10"/>
  <c r="I277" i="10"/>
  <c r="D272" i="10"/>
  <c r="I272" i="10"/>
  <c r="C280" i="10"/>
  <c r="G271" i="10"/>
  <c r="E273" i="10"/>
  <c r="C274" i="10"/>
  <c r="F273" i="10"/>
  <c r="I273" i="10"/>
  <c r="J273" i="10" s="1"/>
  <c r="D273" i="10"/>
  <c r="I279" i="10"/>
  <c r="G277" i="10"/>
  <c r="H278" i="10"/>
  <c r="I21" i="2" l="1"/>
  <c r="E33" i="14"/>
  <c r="J268" i="10"/>
  <c r="J267" i="10"/>
  <c r="J265" i="10"/>
  <c r="J266" i="10"/>
  <c r="J264" i="10"/>
  <c r="J263" i="10"/>
  <c r="J270" i="10"/>
  <c r="J271" i="10"/>
  <c r="J278" i="10"/>
  <c r="J280" i="10"/>
  <c r="J277" i="10"/>
  <c r="J281" i="10"/>
  <c r="J272" i="10"/>
  <c r="J275" i="10"/>
  <c r="J279" i="10"/>
  <c r="J274" i="10"/>
  <c r="G33" i="14" l="1"/>
  <c r="D6" i="15"/>
  <c r="E6" i="15" s="1"/>
</calcChain>
</file>

<file path=xl/sharedStrings.xml><?xml version="1.0" encoding="utf-8"?>
<sst xmlns="http://schemas.openxmlformats.org/spreadsheetml/2006/main" count="7610" uniqueCount="3346">
  <si>
    <t>Date</t>
  </si>
  <si>
    <t>General Information</t>
  </si>
  <si>
    <t>Vendor Name</t>
  </si>
  <si>
    <t>Product Name</t>
  </si>
  <si>
    <t>Product Description</t>
  </si>
  <si>
    <t>Web Link to Product Privacy Notice</t>
  </si>
  <si>
    <t>Vendor Contact Name</t>
  </si>
  <si>
    <t>Vendor Contact Title</t>
  </si>
  <si>
    <t>Vendor Contact Email</t>
  </si>
  <si>
    <t>Vendor Contact Phone Number</t>
  </si>
  <si>
    <t>Instructions</t>
  </si>
  <si>
    <t>Qualifiers</t>
  </si>
  <si>
    <t>Vendor Answers</t>
  </si>
  <si>
    <t>Additional Information</t>
  </si>
  <si>
    <t>Guidance</t>
  </si>
  <si>
    <t>Yes</t>
  </si>
  <si>
    <t>Documentation</t>
  </si>
  <si>
    <t>Have you received the Cloud Security Alliance STAR certification?</t>
  </si>
  <si>
    <t>No</t>
  </si>
  <si>
    <t>What legal agreements (i.e. contracts) do you have in place with these third parties that address liability in the event of a data breach?</t>
  </si>
  <si>
    <t>Can we restrict that access based on source IP address?</t>
  </si>
  <si>
    <t>Will you handle data in a FERPA compliant manner?</t>
  </si>
  <si>
    <t>Are your servers separated from other companies via a physical barrier, such as a cage or hardened walls?</t>
  </si>
  <si>
    <t>Are your primary and secondary data centers geographically diverse?</t>
  </si>
  <si>
    <t>Other</t>
  </si>
  <si>
    <t>Are you utilizing a stateful packet inspection (SPI) firewall?</t>
  </si>
  <si>
    <t>Can you enforce password/passphrase aging requirements?</t>
  </si>
  <si>
    <t>Do you have a documented patch management process?</t>
  </si>
  <si>
    <t>Can you accommodate encryption requirements using open standards?</t>
  </si>
  <si>
    <t>Have your developers been trained in secure coding techniques?</t>
  </si>
  <si>
    <t>Was your application developed using secure coding techniques?</t>
  </si>
  <si>
    <t>Are information security principles designed into the product lifecycle?</t>
  </si>
  <si>
    <t>Do you have a documented systems development life cycle (SDLC)?</t>
  </si>
  <si>
    <t>Do you have a formal incident response plan?</t>
  </si>
  <si>
    <t>Do you have an information security awareness program?</t>
  </si>
  <si>
    <t>Do you incorporate customer feedback into security feature requests?</t>
  </si>
  <si>
    <t>Does your application require user and system administrator password changes at a frequency no greater than 90 days?</t>
  </si>
  <si>
    <t>Does your application require a user to set their own password after an administrator reset or on first use of the account?</t>
  </si>
  <si>
    <t xml:space="preserve">Does your application lock-out an account after a number of failed login attempts? </t>
  </si>
  <si>
    <t>Does your application automatically lock or log-out an account after a period of inactivity?</t>
  </si>
  <si>
    <t>Are passwords visible in plain text, whether when stored or entered, including service level accounts (i.e. database accounts, etc.)?</t>
  </si>
  <si>
    <t>Does your application provide the ability to define user access levels?</t>
  </si>
  <si>
    <t>Does your application support varying levels of access to records based on user ID?</t>
  </si>
  <si>
    <t>Is there a limit to the number of groups a user can be assigned?</t>
  </si>
  <si>
    <t xml:space="preserve">Does the application log record access including specific user, date/time of access, and originating IP or device? </t>
  </si>
  <si>
    <t>Does the application log administrative activity, such user account access changes and password changes, including specific user, date/time of changes, and originating IP or device?</t>
  </si>
  <si>
    <t>How long does the application keep access/change logs?</t>
  </si>
  <si>
    <t xml:space="preserve">Can the application logs be archived? </t>
  </si>
  <si>
    <t xml:space="preserve">Can the application logs be saved externally? </t>
  </si>
  <si>
    <t>Do accounts used for vendor supplied remote support abide by the same authentication policies and access logging as the rest of the system?</t>
  </si>
  <si>
    <t>Can you provide a HIPAA compliance attestation document?</t>
  </si>
  <si>
    <t>Are you compliant with the Payment Card Industry Data Security Standard (PCI DSS)?</t>
  </si>
  <si>
    <t>Do you have a current, executed within the past year, Attestation of Compliance (AoC) or Report on Compliance (RoC)?</t>
  </si>
  <si>
    <t>Are you classified as a service provider?</t>
  </si>
  <si>
    <t xml:space="preserve">Are you on the list of VISA approved service providers? </t>
  </si>
  <si>
    <t>Are you classified as a merchant?  If so, what level (1, 2, 3, 4)?</t>
  </si>
  <si>
    <t>Describe the architecture employed by the system to verify and authorize credit card transactions.</t>
  </si>
  <si>
    <t xml:space="preserve">What payment processors/gateways does the system support? </t>
  </si>
  <si>
    <t>Can the application be installed in a PCI DSS compliant manner ?</t>
  </si>
  <si>
    <t xml:space="preserve">Is the application listed as an approved PA-DSS application? </t>
  </si>
  <si>
    <t xml:space="preserve">Include documentation describing the systems' abilities to comply with the PCI DSS and any features or capabilities of the system that must be added or changed in order to operate in compliance with the standards. </t>
  </si>
  <si>
    <t>Campus</t>
  </si>
  <si>
    <t>Answers</t>
  </si>
  <si>
    <t>N/A</t>
  </si>
  <si>
    <t>DRPTestingSchedule</t>
  </si>
  <si>
    <t>Quarterly</t>
  </si>
  <si>
    <t>Semi-annually</t>
  </si>
  <si>
    <t>Annually</t>
  </si>
  <si>
    <t>NetworkTypes</t>
  </si>
  <si>
    <t>Exclusive VLAN</t>
  </si>
  <si>
    <t>Shared VLAN</t>
  </si>
  <si>
    <t>Physically Separate</t>
  </si>
  <si>
    <t>Flat Shared Network</t>
  </si>
  <si>
    <t>Consulting</t>
  </si>
  <si>
    <t>Does your product process protected health information (PHI) or any data covered by the Health Insurance Portability and Accountability Act?</t>
  </si>
  <si>
    <t>HEISC Shared Assessments Working Group</t>
  </si>
  <si>
    <t>Do clients have the option to not participate in or postpone an upgrade to a new release?</t>
  </si>
  <si>
    <t>Are these rights retained even through a provider acquisition or bankruptcy event?</t>
  </si>
  <si>
    <t>In the event of imminent bankruptcy, closing of business, or retirement of service, will you provide 90 days for customers to get their data out of the system and migrate applications?</t>
  </si>
  <si>
    <t>Are upgrades or system changes installed during off-peak hours or in a manner that does not impact the customer?</t>
  </si>
  <si>
    <t>Do procedures exist to provide that emergency changes are documented and authorized (including after the fact approval)?</t>
  </si>
  <si>
    <t>What Tier Level is your data center (per levels defined by the Uptime Institute)?</t>
  </si>
  <si>
    <t>Is media used for long-term retention of business data and archival purposes stored in a secure, environmentally protected area?</t>
  </si>
  <si>
    <t>Have you implemented an Intrusion Detection System (network-based)?</t>
  </si>
  <si>
    <t>Have you implemented an Intrusion Prevention System (network-based)?</t>
  </si>
  <si>
    <t>Do you monitor for intrusions on a 24x7x365 basis?</t>
  </si>
  <si>
    <t>Is intrusion monitoring performed internally or by a third-party service?</t>
  </si>
  <si>
    <t>DR Types</t>
  </si>
  <si>
    <t>Cold</t>
  </si>
  <si>
    <t>Hot</t>
  </si>
  <si>
    <t>Does your organization conduct an annual test of relocating to this site for disaster recovery purposes?</t>
  </si>
  <si>
    <t>Is an owner assigned who is responsible for the maintenance and review of the Business Continuity Plan?</t>
  </si>
  <si>
    <t>Is there a documented communication plan in your DRP for impacted clients?</t>
  </si>
  <si>
    <t>Is there a defined problem/issue escalation plan in your DRP for impacted clients?</t>
  </si>
  <si>
    <t>Is there a defined problem/issue escalation plan in your BCP for impacted clients?</t>
  </si>
  <si>
    <t>Is there a documented communication plan in your BCP for impacted clients?</t>
  </si>
  <si>
    <t>Does your organization conduct training and awareness activities to validate its employees understanding of their roles and responsibilities during a crisis?</t>
  </si>
  <si>
    <t>Are specific crisis management roles and responsibilities defined and documented?</t>
  </si>
  <si>
    <t>Does your organization have an alternative business site or a contracted Business Recovery provider?</t>
  </si>
  <si>
    <t>Do you employ host-based intrusion detection?</t>
  </si>
  <si>
    <t>Do you employ host-based intrusion prevention?</t>
  </si>
  <si>
    <t>Have you completed the Cloud Security Alliance (CSA) self assessment or CAIQ?</t>
  </si>
  <si>
    <t>Do your workforce members receive regular training related to the HIPAA Privacy and Security Rules and the HITECH Act?</t>
  </si>
  <si>
    <t>Do you monitor or receive information regarding changes in HIPAA regulations?</t>
  </si>
  <si>
    <t>Has your organization designated HIPAA Privacy and Security officers as required by the Rules?</t>
  </si>
  <si>
    <t>Do you comply with the requirements of the Health Information Technology for Economic and Clinical Health Act (HITECH)?</t>
  </si>
  <si>
    <t>Have you conducted a risk analysis as required under the Security Rule?</t>
  </si>
  <si>
    <t>Have you identified areas of risks?</t>
  </si>
  <si>
    <t>Have you taken actions to mitigate the identified risks?</t>
  </si>
  <si>
    <t>Does your data backup and retention policies and practices meet HIPAA requirements?</t>
  </si>
  <si>
    <t>Do you have a disaster recovery plan and emergency mode operation plan?</t>
  </si>
  <si>
    <t>Have the policies/plans mentioned above been tested?</t>
  </si>
  <si>
    <t>Are you willing to enter into a Business Associate Agreement (BAA)?</t>
  </si>
  <si>
    <t>Version</t>
  </si>
  <si>
    <t>Description of Change</t>
  </si>
  <si>
    <t>v0.6</t>
  </si>
  <si>
    <t>Do you comply with ISO 9001?</t>
  </si>
  <si>
    <t>Will your company provide quality and performance metrics in relation to the scope of services and performance expectations for the services you are offering?</t>
  </si>
  <si>
    <t>Company Overview</t>
  </si>
  <si>
    <t>Describe your organization’s business background and ownership structure, including all parent and subsidiary relationships.</t>
  </si>
  <si>
    <t>v0.7</t>
  </si>
  <si>
    <t>v0.8</t>
  </si>
  <si>
    <t>v0.9</t>
  </si>
  <si>
    <t>QUAL-01</t>
  </si>
  <si>
    <t>QUAL-02</t>
  </si>
  <si>
    <t>QUAL-03</t>
  </si>
  <si>
    <t>QUAL-04</t>
  </si>
  <si>
    <t>QUAL-05</t>
  </si>
  <si>
    <t>QUAL-06</t>
  </si>
  <si>
    <t>QUAL-07</t>
  </si>
  <si>
    <t>DOCU-01</t>
  </si>
  <si>
    <t>DOCU-02</t>
  </si>
  <si>
    <t>DOCU-03</t>
  </si>
  <si>
    <t>DOCU-04</t>
  </si>
  <si>
    <t>DOCU-05</t>
  </si>
  <si>
    <t>DOCU-06</t>
  </si>
  <si>
    <t>COMP-01</t>
  </si>
  <si>
    <t>COMP-02</t>
  </si>
  <si>
    <t>COMP-03</t>
  </si>
  <si>
    <t>COMP-04</t>
  </si>
  <si>
    <t>COMP-05</t>
  </si>
  <si>
    <t>THRD-01</t>
  </si>
  <si>
    <t>THRD-02</t>
  </si>
  <si>
    <t>THRD-03</t>
  </si>
  <si>
    <t>CONS-01</t>
  </si>
  <si>
    <t>CONS-02</t>
  </si>
  <si>
    <t>CONS-03</t>
  </si>
  <si>
    <t>CONS-04</t>
  </si>
  <si>
    <t>CONS-05</t>
  </si>
  <si>
    <t>CONS-06</t>
  </si>
  <si>
    <t>CONS-07</t>
  </si>
  <si>
    <t>CONS-08</t>
  </si>
  <si>
    <t>CONS-09</t>
  </si>
  <si>
    <t>APPL-01</t>
  </si>
  <si>
    <t>APPL-02</t>
  </si>
  <si>
    <t>APPL-04</t>
  </si>
  <si>
    <t>APPL-05</t>
  </si>
  <si>
    <t>APPL-06</t>
  </si>
  <si>
    <t>APPL-07</t>
  </si>
  <si>
    <t>APPL-08</t>
  </si>
  <si>
    <t>APPL-09</t>
  </si>
  <si>
    <t>APPL-10</t>
  </si>
  <si>
    <t>APPL-11</t>
  </si>
  <si>
    <t>APPL-14</t>
  </si>
  <si>
    <t>BCPL-01</t>
  </si>
  <si>
    <t>AAAI-01</t>
  </si>
  <si>
    <t>AAAI-02</t>
  </si>
  <si>
    <t>AAAI-03</t>
  </si>
  <si>
    <t>AAAI-04</t>
  </si>
  <si>
    <t>AAAI-05</t>
  </si>
  <si>
    <t>AAAI-06</t>
  </si>
  <si>
    <t>AAAI-07</t>
  </si>
  <si>
    <t>AAAI-08</t>
  </si>
  <si>
    <t>AAAI-09</t>
  </si>
  <si>
    <t>AAAI-10</t>
  </si>
  <si>
    <t>AAAI-11</t>
  </si>
  <si>
    <t>AAAI-12</t>
  </si>
  <si>
    <t>AAAI-13</t>
  </si>
  <si>
    <t>AAAI-14</t>
  </si>
  <si>
    <t>AAAI-15</t>
  </si>
  <si>
    <t>AAAI-16</t>
  </si>
  <si>
    <t>AAAI-17</t>
  </si>
  <si>
    <t>BCPL-02</t>
  </si>
  <si>
    <t>BCPL-03</t>
  </si>
  <si>
    <t>BCPL-04</t>
  </si>
  <si>
    <t>BCPL-05</t>
  </si>
  <si>
    <t>BCPL-06</t>
  </si>
  <si>
    <t>BCPL-07</t>
  </si>
  <si>
    <t>BCPL-08</t>
  </si>
  <si>
    <t>BCPL-09</t>
  </si>
  <si>
    <t>BCPL-10</t>
  </si>
  <si>
    <t>CHNG-01</t>
  </si>
  <si>
    <t>CHNG-02</t>
  </si>
  <si>
    <t>CHNG-03</t>
  </si>
  <si>
    <t>CHNG-04</t>
  </si>
  <si>
    <t>CHNG-05</t>
  </si>
  <si>
    <t>CHNG-06</t>
  </si>
  <si>
    <t>CHNG-07</t>
  </si>
  <si>
    <t>CHNG-08</t>
  </si>
  <si>
    <t>CHNG-09</t>
  </si>
  <si>
    <t>CHNG-10</t>
  </si>
  <si>
    <t>CHNG-11</t>
  </si>
  <si>
    <t>CHNG-12</t>
  </si>
  <si>
    <t>CHNG-13</t>
  </si>
  <si>
    <t>CHNG-14</t>
  </si>
  <si>
    <t>CHNG-15</t>
  </si>
  <si>
    <t>DATA-01</t>
  </si>
  <si>
    <t>DATA-02</t>
  </si>
  <si>
    <t>DATA-03</t>
  </si>
  <si>
    <t>DATA-04</t>
  </si>
  <si>
    <t>DATA-05</t>
  </si>
  <si>
    <t>DATA-06</t>
  </si>
  <si>
    <t>DATA-07</t>
  </si>
  <si>
    <t>DATA-08</t>
  </si>
  <si>
    <t>DATA-09</t>
  </si>
  <si>
    <t>DATA-10</t>
  </si>
  <si>
    <t>DATA-11</t>
  </si>
  <si>
    <t>DATA-12</t>
  </si>
  <si>
    <t>DATA-13</t>
  </si>
  <si>
    <t>DATA-14</t>
  </si>
  <si>
    <t>DATA-15</t>
  </si>
  <si>
    <t>DATA-16</t>
  </si>
  <si>
    <t>DATA-17</t>
  </si>
  <si>
    <t>DATA-18</t>
  </si>
  <si>
    <t>DATA-19</t>
  </si>
  <si>
    <t>DATA-20</t>
  </si>
  <si>
    <t>DATA-21</t>
  </si>
  <si>
    <t>DATA-22</t>
  </si>
  <si>
    <t>DATA-23</t>
  </si>
  <si>
    <t>DATA-24</t>
  </si>
  <si>
    <t>DCTR-01</t>
  </si>
  <si>
    <t>DCTR-02</t>
  </si>
  <si>
    <t>DCTR-03</t>
  </si>
  <si>
    <t>DCTR-04</t>
  </si>
  <si>
    <t>DCTR-05</t>
  </si>
  <si>
    <t>DCTR-06</t>
  </si>
  <si>
    <t>DCTR-07</t>
  </si>
  <si>
    <t>DCTR-08</t>
  </si>
  <si>
    <t>DCTR-09</t>
  </si>
  <si>
    <t>DCTR-10</t>
  </si>
  <si>
    <t>DCTR-11</t>
  </si>
  <si>
    <t>DCTR-12</t>
  </si>
  <si>
    <t>DCTR-13</t>
  </si>
  <si>
    <t>DCTR-14</t>
  </si>
  <si>
    <t>DCTR-15</t>
  </si>
  <si>
    <t>DCTR-16</t>
  </si>
  <si>
    <t>DCTR-17</t>
  </si>
  <si>
    <t>DRPL-01</t>
  </si>
  <si>
    <t>DRPL-02</t>
  </si>
  <si>
    <t>DRPL-03</t>
  </si>
  <si>
    <t>DRPL-04</t>
  </si>
  <si>
    <t>DRPL-05</t>
  </si>
  <si>
    <t>DRPL-06</t>
  </si>
  <si>
    <t>DRPL-07</t>
  </si>
  <si>
    <t>DRPL-08</t>
  </si>
  <si>
    <t>DRPL-09</t>
  </si>
  <si>
    <t>DRPL-10</t>
  </si>
  <si>
    <t>DRPL-11</t>
  </si>
  <si>
    <t>FIDP-01</t>
  </si>
  <si>
    <t>FIDP-02</t>
  </si>
  <si>
    <t>FIDP-03</t>
  </si>
  <si>
    <t>FIDP-04</t>
  </si>
  <si>
    <t>FIDP-05</t>
  </si>
  <si>
    <t>FIDP-06</t>
  </si>
  <si>
    <t>FIDP-07</t>
  </si>
  <si>
    <t>FIDP-08</t>
  </si>
  <si>
    <t>FIDP-09</t>
  </si>
  <si>
    <t>FIDP-10</t>
  </si>
  <si>
    <t>FIDP-11</t>
  </si>
  <si>
    <t>PPPR-01</t>
  </si>
  <si>
    <t>PPPR-02</t>
  </si>
  <si>
    <t>PPPR-03</t>
  </si>
  <si>
    <t>PPPR-04</t>
  </si>
  <si>
    <t>PPPR-05</t>
  </si>
  <si>
    <t>PPPR-06</t>
  </si>
  <si>
    <t>PPPR-07</t>
  </si>
  <si>
    <t>PPPR-08</t>
  </si>
  <si>
    <t>PPPR-09</t>
  </si>
  <si>
    <t>PPPR-10</t>
  </si>
  <si>
    <t>PPPR-11</t>
  </si>
  <si>
    <t>PPPR-12</t>
  </si>
  <si>
    <t>PPPR-13</t>
  </si>
  <si>
    <t>PPPR-14</t>
  </si>
  <si>
    <t>PPPR-15</t>
  </si>
  <si>
    <t>PPPR-16</t>
  </si>
  <si>
    <t>PPPR-17</t>
  </si>
  <si>
    <t>QLAS-01</t>
  </si>
  <si>
    <t>QLAS-02</t>
  </si>
  <si>
    <t>QLAS-03</t>
  </si>
  <si>
    <t>QLAS-04</t>
  </si>
  <si>
    <t>QLAS-05</t>
  </si>
  <si>
    <t>VULN-01</t>
  </si>
  <si>
    <t>VULN-02</t>
  </si>
  <si>
    <t>VULN-03</t>
  </si>
  <si>
    <t>VULN-04</t>
  </si>
  <si>
    <t>VULN-05</t>
  </si>
  <si>
    <t>VULN-06</t>
  </si>
  <si>
    <t>HIPA-01</t>
  </si>
  <si>
    <t>HIPA-02</t>
  </si>
  <si>
    <t>HIPA-03</t>
  </si>
  <si>
    <t>HIPA-04</t>
  </si>
  <si>
    <t>HIPA-05</t>
  </si>
  <si>
    <t>HIPA-06</t>
  </si>
  <si>
    <t>HIPA-07</t>
  </si>
  <si>
    <t>HIPA-08</t>
  </si>
  <si>
    <t>HIPA-09</t>
  </si>
  <si>
    <t>HIPA-10</t>
  </si>
  <si>
    <t>HIPA-11</t>
  </si>
  <si>
    <t>HIPA-12</t>
  </si>
  <si>
    <t>HIPA-13</t>
  </si>
  <si>
    <t>HIPA-14</t>
  </si>
  <si>
    <t>HIPA-15</t>
  </si>
  <si>
    <t>HIPA-16</t>
  </si>
  <si>
    <t>HIPA-17</t>
  </si>
  <si>
    <t>HIPA-18</t>
  </si>
  <si>
    <t>HIPA-19</t>
  </si>
  <si>
    <t>HIPA-20</t>
  </si>
  <si>
    <t>HIPA-21</t>
  </si>
  <si>
    <t>HIPA-22</t>
  </si>
  <si>
    <t>HIPA-23</t>
  </si>
  <si>
    <t>HIPA-24</t>
  </si>
  <si>
    <t>HIPA-25</t>
  </si>
  <si>
    <t>HIPA-26</t>
  </si>
  <si>
    <t>HIPA-27</t>
  </si>
  <si>
    <t>HIPA-28</t>
  </si>
  <si>
    <t>HIPA-29</t>
  </si>
  <si>
    <t>PCID-01</t>
  </si>
  <si>
    <t>PCID-02</t>
  </si>
  <si>
    <t>PCID-03</t>
  </si>
  <si>
    <t>PCID-04</t>
  </si>
  <si>
    <t>PCID-05</t>
  </si>
  <si>
    <t>PCID-06</t>
  </si>
  <si>
    <t>PCID-07</t>
  </si>
  <si>
    <t>PCID-08</t>
  </si>
  <si>
    <t>PCID-09</t>
  </si>
  <si>
    <t>PCID-10</t>
  </si>
  <si>
    <t>PCID-11</t>
  </si>
  <si>
    <t>PCID-12</t>
  </si>
  <si>
    <t>DATE-01</t>
  </si>
  <si>
    <t>v0.91</t>
  </si>
  <si>
    <t>v0.92</t>
  </si>
  <si>
    <t>THRD-04</t>
  </si>
  <si>
    <t>GNRL-01</t>
  </si>
  <si>
    <t>GNRL-02</t>
  </si>
  <si>
    <t>GNRL-03</t>
  </si>
  <si>
    <t>GNRL-04</t>
  </si>
  <si>
    <t>GNRL-05</t>
  </si>
  <si>
    <t>GNRL-06</t>
  </si>
  <si>
    <t>GNRL-07</t>
  </si>
  <si>
    <t>GNRL-08</t>
  </si>
  <si>
    <t>GNRL-09</t>
  </si>
  <si>
    <t>GNRL-10</t>
  </si>
  <si>
    <t>Describe or provide a reference to the facilities available in the system to provide separation of duties between security administration and system administration functions.</t>
  </si>
  <si>
    <t>Describe or provide a reference to the retention period for those logs, how logs are protected, and whether they are accessible to the customer (and if so, how).</t>
  </si>
  <si>
    <t>Describe or provide a reference to how you monitor for and protect against common web application security vulnerabilities (e.g. SQL injection, XSS, XSRF, etc.).</t>
  </si>
  <si>
    <t>Describe or provide a reference to your solution support strategy in relation to maintaining software currency. (i.e. how many concurrent versions are you willing to run and support?)</t>
  </si>
  <si>
    <t>v0.93</t>
  </si>
  <si>
    <t>Target Audience</t>
  </si>
  <si>
    <t>Document Layout</t>
  </si>
  <si>
    <t>Safeguards</t>
  </si>
  <si>
    <r>
      <t xml:space="preserve">Populate this section </t>
    </r>
    <r>
      <rPr>
        <b/>
        <sz val="11"/>
        <color indexed="8"/>
        <rFont val="Verdana"/>
        <family val="2"/>
      </rPr>
      <t>completely</t>
    </r>
    <r>
      <rPr>
        <sz val="11"/>
        <color indexed="8"/>
        <rFont val="Verdana"/>
        <family val="2"/>
      </rPr>
      <t xml:space="preserve"> before continuing. Answers in this section can determine which sections will be required for this assessment. By answering "No" to Qualifiers, their matched sections become optional and are highlighted in orange.</t>
    </r>
  </si>
  <si>
    <t>This section is focused on company background, size, and business area experience.</t>
  </si>
  <si>
    <t xml:space="preserve">Figure 1: </t>
  </si>
  <si>
    <t xml:space="preserve">Figure 2: </t>
  </si>
  <si>
    <t>In sections where vendor input is required there are only one or two columns that need modification, Vendor Answers and Additional Information, columns C and D respectively (see Figure 1 below). You will see that sometimes C and D are separate and other times are merged. If they are separate, C will be a selectable, drop-down box and any supporting information should be added to column D. If C and D are merged, the question is looking for the answer to be in narrative form. At the far right is a column titled “Guidance”. After answering questions, check this column to ensure you have submitted information/documentation to sufficiently answer the question. Use the “Additional Information” column to provide any requested details.</t>
  </si>
  <si>
    <t>Optional Safeguards Based on Qualifiers</t>
  </si>
  <si>
    <t>v0.94</t>
  </si>
  <si>
    <t>Added Instructions tab, adjusted question ID background color, updated DRP/BCP copy error.</t>
  </si>
  <si>
    <t>v0.95</t>
  </si>
  <si>
    <t>Changed document title to HECVAT. Integrated KDH input.</t>
  </si>
  <si>
    <t>Is the service hosted in a high availability environment?</t>
  </si>
  <si>
    <t>Has the consultant received training on [sensitive, HIPAA, PCI, etc.] data handling?</t>
  </si>
  <si>
    <t>v0.96</t>
  </si>
  <si>
    <t>Does your organization have a data privacy policy?</t>
  </si>
  <si>
    <t>Will any data be transferred to the consultant's possession?</t>
  </si>
  <si>
    <t>Is it encrypted (at rest) while in the consultant's possession?</t>
  </si>
  <si>
    <t>Do you perform background screenings or multi-state background checks on all employees prior to their first day of work?</t>
  </si>
  <si>
    <t>Have you entered into a BAA with all subcontractors who may have access to protected health information (PHI)?</t>
  </si>
  <si>
    <t>v0.97</t>
  </si>
  <si>
    <t>Updated Sharing Read Me tab with final language and options table.</t>
  </si>
  <si>
    <t>Added input from NL, 36 modifications across all sections.</t>
  </si>
  <si>
    <t xml:space="preserve">Merged initial comments and suggestions of sub-group members. </t>
  </si>
  <si>
    <t>Added SOC2T2 question to datacenter section.</t>
  </si>
  <si>
    <t>Added Systems and Configuration Management section, added MDM, sep. management networks, system configuration images, Internal audit processes and procedures.</t>
  </si>
  <si>
    <t>Added input from WG meeting on 8/22, removed RiskMgmt section, added question ID's, and removed dup network question.</t>
  </si>
  <si>
    <t>Added Introduction, Sharing Read Me, and Acknowledgements tabs and content. Also updated report specifics in Documentation.</t>
  </si>
  <si>
    <t>Integrated grammatical corrections set by Karl, fixed a minor formula error in a guidance cell.</t>
  </si>
  <si>
    <t>SharedAssessmentsConfirmation</t>
  </si>
  <si>
    <t>Yes; OK to Share</t>
  </si>
  <si>
    <t>No; Sharing Disallowed</t>
  </si>
  <si>
    <t>SharedAssessmentListingConfirmation</t>
  </si>
  <si>
    <t>Yes; OK to List</t>
  </si>
  <si>
    <t>No; Listing Disallowed</t>
  </si>
  <si>
    <t>v0.98</t>
  </si>
  <si>
    <t>v1.00</t>
  </si>
  <si>
    <t>v1.01</t>
  </si>
  <si>
    <t>Corrections for grammar, conditional formatting, and question clarification.</t>
  </si>
  <si>
    <t>UptimeTiers</t>
  </si>
  <si>
    <t>Tier I</t>
  </si>
  <si>
    <t>Tier II</t>
  </si>
  <si>
    <t>Tier III</t>
  </si>
  <si>
    <t>Tier IV</t>
  </si>
  <si>
    <t>v1.02</t>
  </si>
  <si>
    <t>Describe or provide a reference that details how administrator access is handled (e.g. provisioning, principle of least privilege, deprovisioning, etc.)</t>
  </si>
  <si>
    <t>Does the hosting provider have a SOC 2 Type 2 report available?</t>
  </si>
  <si>
    <t>Describe or provide a reference to how your disaster recovery plan is tested? (i.e. scope of DR tests, end-to-end testing, etc.)</t>
  </si>
  <si>
    <t>Do you have a documented policy for firewall change requests?</t>
  </si>
  <si>
    <t>Does your application support varying levels of access to administrative tasks defined individually per user?</t>
  </si>
  <si>
    <t>v1.03</t>
  </si>
  <si>
    <t>Grammar and spelling cleanup.</t>
  </si>
  <si>
    <t>Sharing Confirmation section added, updated instructions, updated Sharing Read Me tab, fixed a ton of conditional formatting issues.</t>
  </si>
  <si>
    <t>Finalized for distribution.</t>
  </si>
  <si>
    <t>Provide a brief description for why each of these third parties will have access to institution data.</t>
  </si>
  <si>
    <t>Can you enforce password/passphrase complexity requirements [provided by the institution]?</t>
  </si>
  <si>
    <t xml:space="preserve">Is redundant power available for all datacenters where institution data will reside? </t>
  </si>
  <si>
    <t>Describe or provide a reference to the availability of cooling and fire suppression systems in all datacenters where institution data will reside.</t>
  </si>
  <si>
    <t>Can you provide an evaluation site to the institution for testing?</t>
  </si>
  <si>
    <t>If the application is institution-hosted, can all service level and administrative account passwords be changed by the institution?</t>
  </si>
  <si>
    <t>v1.04</t>
  </si>
  <si>
    <t>Minor layout change in preparation for HECVAT-Lite split</t>
  </si>
  <si>
    <t>v1.05</t>
  </si>
  <si>
    <t>Changed University mentions to Institution; final version before SPC 2017</t>
  </si>
  <si>
    <t>Will the consultant require access to Institution's network resources?</t>
  </si>
  <si>
    <t>Will the consultant require access to hardware in the Institution's data centers?</t>
  </si>
  <si>
    <t>Will the consultant require an account within the Institution's domain (@*.edu)?</t>
  </si>
  <si>
    <t>Will the consultant need remote access to the Institution's network or systems?</t>
  </si>
  <si>
    <t>APPL-03</t>
  </si>
  <si>
    <t>Are audit logs available that include AT LEAST all of the following; login, logout, actions performed, and source IP address?</t>
  </si>
  <si>
    <t>Will Institution's data be stored on any devices (database servers, file servers, SAN, NAS, …) configured with non-RFC 1918/4193 (i.e. publicly routable) IP addresses?</t>
  </si>
  <si>
    <t>Are data backups encrypted?</t>
  </si>
  <si>
    <t>Do current backups include all operating system software, utilities, security software, application software, and data files necessary for recovery?</t>
  </si>
  <si>
    <t>Are physical backups taken off site? (i.e. physically moved off site)</t>
  </si>
  <si>
    <t xml:space="preserve">State how many Internet Service Providers (ISPs) provide connectivity to each datacenter where the institution's data will reside. </t>
  </si>
  <si>
    <t>Does every datacenter where the Institution's data will reside have multiple telephone company or network provider entrances to the facility?</t>
  </si>
  <si>
    <t>Describe or provide a reference to your Disaster Recovery Plan (DRP).</t>
  </si>
  <si>
    <t>Is an owner assigned who is responsible for the maintenance and review of the DRP?</t>
  </si>
  <si>
    <t>Will you comply with the Institution's IT policies with regards to user privacy and data protection?</t>
  </si>
  <si>
    <t>Do you have an implemented system configuration management process? (e.g. secure "gold" images, etc.)</t>
  </si>
  <si>
    <t>CIS Critical Security Controls v6.1</t>
  </si>
  <si>
    <t>HIPAA</t>
  </si>
  <si>
    <t>NIST SP 800-53r4</t>
  </si>
  <si>
    <t>NIST SP 800-171r1</t>
  </si>
  <si>
    <t>NIST Cybersecurity Framework</t>
  </si>
  <si>
    <t>Will institution data be shared with or hosted by any third parties? (e.g. any entity not wholly-owned by your company is considered a third-party)</t>
  </si>
  <si>
    <t>CSC 13</t>
  </si>
  <si>
    <t>CSC 18</t>
  </si>
  <si>
    <t>CSC 10</t>
  </si>
  <si>
    <t>CSC 14</t>
  </si>
  <si>
    <t>CSC 12</t>
  </si>
  <si>
    <t>CSC 2</t>
  </si>
  <si>
    <t>CSC 7</t>
  </si>
  <si>
    <t>CSC 5</t>
  </si>
  <si>
    <t>CSC 16</t>
  </si>
  <si>
    <t>CSC 6</t>
  </si>
  <si>
    <t>CSC 1</t>
  </si>
  <si>
    <t>CSC 3</t>
  </si>
  <si>
    <t>CSC 9</t>
  </si>
  <si>
    <t>CSC 19</t>
  </si>
  <si>
    <t>CSC 4</t>
  </si>
  <si>
    <t>CSC 17</t>
  </si>
  <si>
    <t>CSC 20</t>
  </si>
  <si>
    <t>§164.308(a)(1)(i)</t>
  </si>
  <si>
    <t>§164.308(a)(1)(ii)(B)</t>
  </si>
  <si>
    <t>Discovery</t>
  </si>
  <si>
    <t>18.1.1</t>
  </si>
  <si>
    <t>17.1.2</t>
  </si>
  <si>
    <t>15.2.1</t>
  </si>
  <si>
    <t>18.1.4</t>
  </si>
  <si>
    <t>15.2.2</t>
  </si>
  <si>
    <t>14.2.1</t>
  </si>
  <si>
    <t>15.1.3</t>
  </si>
  <si>
    <t>9.1.2</t>
  </si>
  <si>
    <t>9.2.6</t>
  </si>
  <si>
    <t>11.2.6</t>
  </si>
  <si>
    <t>9.2.2</t>
  </si>
  <si>
    <t>9.1.1</t>
  </si>
  <si>
    <t>12.5.1</t>
  </si>
  <si>
    <t>12.1.1</t>
  </si>
  <si>
    <t>12.1.4</t>
  </si>
  <si>
    <t>14.2.5</t>
  </si>
  <si>
    <t>9.4.3</t>
  </si>
  <si>
    <t>9.2.3, 9.3.1, 9.4.3</t>
  </si>
  <si>
    <t>9.1.1, 9.2.3, 9.3.1, 9.4.3</t>
  </si>
  <si>
    <t>17.1.1</t>
  </si>
  <si>
    <t>17.1.3</t>
  </si>
  <si>
    <t>17.2.1</t>
  </si>
  <si>
    <t>12.1.2</t>
  </si>
  <si>
    <t>12.6.1</t>
  </si>
  <si>
    <t>8.2.1</t>
  </si>
  <si>
    <t>10.1.1</t>
  </si>
  <si>
    <t>8.2.3, 10.1.1</t>
  </si>
  <si>
    <t>8.1.4</t>
  </si>
  <si>
    <t>12.3.1</t>
  </si>
  <si>
    <t>8.1.2</t>
  </si>
  <si>
    <t>10.1.2</t>
  </si>
  <si>
    <t>8.3.1</t>
  </si>
  <si>
    <t>11.1.1</t>
  </si>
  <si>
    <t>13.1.2</t>
  </si>
  <si>
    <t>11.2.1</t>
  </si>
  <si>
    <t>11.1.4</t>
  </si>
  <si>
    <t>7.1.3</t>
  </si>
  <si>
    <t>13.1.1</t>
  </si>
  <si>
    <t>12.4.1</t>
  </si>
  <si>
    <t>8.2.3</t>
  </si>
  <si>
    <t>9.4.2</t>
  </si>
  <si>
    <t>11.1.2</t>
  </si>
  <si>
    <t>5.1.1</t>
  </si>
  <si>
    <t>14.2.8</t>
  </si>
  <si>
    <t>16.1.5</t>
  </si>
  <si>
    <t>7.1.1</t>
  </si>
  <si>
    <t>7.1.2</t>
  </si>
  <si>
    <t>7.2.2</t>
  </si>
  <si>
    <t>9.2.5</t>
  </si>
  <si>
    <t>12.7.1</t>
  </si>
  <si>
    <t>6.2.1</t>
  </si>
  <si>
    <t>18.2.1</t>
  </si>
  <si>
    <t>16.1.1</t>
  </si>
  <si>
    <t>9.2.3</t>
  </si>
  <si>
    <t>ID.GV-3</t>
  </si>
  <si>
    <t>ID.AM-6, PR.AT-3</t>
  </si>
  <si>
    <t>PR.IP-9</t>
  </si>
  <si>
    <t>3.8.2</t>
  </si>
  <si>
    <t>3.1.2</t>
  </si>
  <si>
    <t>3.1.1, 3.1.2, 3.1.7</t>
  </si>
  <si>
    <t>3.4.9</t>
  </si>
  <si>
    <t>3.1.12, 3.1.13, 3.1.14, 3.1.14, 3.1.15, 3.1.8, 3.1.20, 3.7.5, 3.8.2, 3.13.7</t>
  </si>
  <si>
    <t>3.1.4</t>
  </si>
  <si>
    <t>3.5.6</t>
  </si>
  <si>
    <t>3.5.7</t>
  </si>
  <si>
    <t>3.5.1</t>
  </si>
  <si>
    <t>3.5.10</t>
  </si>
  <si>
    <t>3.1.1</t>
  </si>
  <si>
    <t>3.1.7, 3.3.2, 3.3.3, 3.3.4, 3.3.5, 3.4.3, 3.7.1, 3.7.6, 3.10.4, 3.10.5</t>
  </si>
  <si>
    <t>3.12.2</t>
  </si>
  <si>
    <t>3.4.3, 3.4.4</t>
  </si>
  <si>
    <t>3.4.4</t>
  </si>
  <si>
    <t>3.14.4</t>
  </si>
  <si>
    <t>3.1.3, 3.8.1</t>
  </si>
  <si>
    <t>3.1.22</t>
  </si>
  <si>
    <t>3.1.19, 3.8.1</t>
  </si>
  <si>
    <t>3.8.1</t>
  </si>
  <si>
    <t>3.8.9</t>
  </si>
  <si>
    <t>3.13.10</t>
  </si>
  <si>
    <t>3.7.1, 3.7.2, 3.8.3</t>
  </si>
  <si>
    <t>3.8.1, 3.8.2</t>
  </si>
  <si>
    <t>3.1.3</t>
  </si>
  <si>
    <t>3.6.2</t>
  </si>
  <si>
    <t>3.6.1, 3.14.6, 3.14.7</t>
  </si>
  <si>
    <t>3.3.1</t>
  </si>
  <si>
    <t>3.1.19</t>
  </si>
  <si>
    <t>3.8.2, 3.10.1, 3.10.2, 3.10.5, 3.10.6, 3.12.1</t>
  </si>
  <si>
    <t>3.10.2</t>
  </si>
  <si>
    <t>3.8.1, 3.8.5, 3.8.7</t>
  </si>
  <si>
    <t>3.9.1, 3.9.2</t>
  </si>
  <si>
    <t>3.13.2</t>
  </si>
  <si>
    <t>3.6.1, 3.12.2</t>
  </si>
  <si>
    <t>3.9.1</t>
  </si>
  <si>
    <t>3.2.1</t>
  </si>
  <si>
    <t>3.1.7</t>
  </si>
  <si>
    <t>3.13.13</t>
  </si>
  <si>
    <t>3.1.18, 3.7.1, 3.13.13</t>
  </si>
  <si>
    <t>3.11.1, 3.11.2, 3.11.3</t>
  </si>
  <si>
    <t>3.2.2</t>
  </si>
  <si>
    <t>3.5.9</t>
  </si>
  <si>
    <t>3.1.8</t>
  </si>
  <si>
    <t>3.3.2</t>
  </si>
  <si>
    <t>ID.AM-5</t>
  </si>
  <si>
    <t>PR.AC-4</t>
  </si>
  <si>
    <t>PR.AC-4, PR.PT-3</t>
  </si>
  <si>
    <t>PR.PT-3</t>
  </si>
  <si>
    <t>ID.AM-2</t>
  </si>
  <si>
    <t>ID.AM-1, ID.AM-2, ID.AM-4</t>
  </si>
  <si>
    <t>PR.DS-6</t>
  </si>
  <si>
    <t>PR.AC-1</t>
  </si>
  <si>
    <t>PR.AC-1, PR.AC-4</t>
  </si>
  <si>
    <t>PR.PT-1</t>
  </si>
  <si>
    <t>PR.IP-3</t>
  </si>
  <si>
    <t>ID.AM-3</t>
  </si>
  <si>
    <t>PR.AC-2, PR.IP-5</t>
  </si>
  <si>
    <t>PR.DS-2</t>
  </si>
  <si>
    <t>PR.DS-1</t>
  </si>
  <si>
    <t>PR.IP-4</t>
  </si>
  <si>
    <t>PR.DS-3</t>
  </si>
  <si>
    <t>PR.DS-1, PR.DS-2</t>
  </si>
  <si>
    <t>PR.AC-2</t>
  </si>
  <si>
    <t>PR.AC-5</t>
  </si>
  <si>
    <t>PR.DS-4</t>
  </si>
  <si>
    <t>PR.DS-5</t>
  </si>
  <si>
    <t>DE.CM-1</t>
  </si>
  <si>
    <t>DE.CM-1, DE.CM-2, DE.CM-7</t>
  </si>
  <si>
    <t>DE.CM-7</t>
  </si>
  <si>
    <t>PR.AC-2, PR.AT-5, PR.IP-5, DE.CM-2</t>
  </si>
  <si>
    <t>PR.AC-2, PR.AC-4, PR.DS-1, PR.DS-3, PR.DS-5</t>
  </si>
  <si>
    <t>DE.CM-2</t>
  </si>
  <si>
    <t>ID.GV-2</t>
  </si>
  <si>
    <t>PR.IP-12</t>
  </si>
  <si>
    <t>PR.DS-7</t>
  </si>
  <si>
    <t>PR.IP-2</t>
  </si>
  <si>
    <t>PR.IP-11</t>
  </si>
  <si>
    <t>PR.AT-1</t>
  </si>
  <si>
    <t>PR.PT-4</t>
  </si>
  <si>
    <t>PR.IP-1</t>
  </si>
  <si>
    <t>PR.IP-1, PR.IP-2</t>
  </si>
  <si>
    <t>DE.CM-8</t>
  </si>
  <si>
    <t>RA-2</t>
  </si>
  <si>
    <t>AU-7, AU-9, IR-4</t>
  </si>
  <si>
    <t>CA-5, PL-2</t>
  </si>
  <si>
    <t>PE-2, PE-3, PE-5, PE-11, PE-13, PE-14, SA-9</t>
  </si>
  <si>
    <t xml:space="preserve">SA-3, SA-15, SC-2, PM-2, PM-10, SI-5,PM-3 </t>
  </si>
  <si>
    <t>AC-2, AC-3, AC-6</t>
  </si>
  <si>
    <t>AC-3, CM-7; NIST SP 800-46</t>
  </si>
  <si>
    <t>CA-9, SC-4</t>
  </si>
  <si>
    <t>IA-5(1)</t>
  </si>
  <si>
    <t>IA-2, IA-5</t>
  </si>
  <si>
    <t>AU-2(3), AU-6, AU-12, AC-6(9), CM-3, MA-2, MA-5, PE-3</t>
  </si>
  <si>
    <t>AU-7, AU-9, IR-4, AC-5, CP-4, CP-10; NIST SP 800-34</t>
  </si>
  <si>
    <t>AC-5, CP-4, CP-10; NIST SP 800-34</t>
  </si>
  <si>
    <t>CM-3, CM-4, CM-5</t>
  </si>
  <si>
    <t>AC-4, MP-2, MP-4</t>
  </si>
  <si>
    <t>MP-2, AC-19(5)</t>
  </si>
  <si>
    <t>CP-9 MP-6, NIST SP 800-60, NIST SP 800-88, AC-2, AC-6, IA-4, PM-2, PM-10, SI-5, MA-2, MA-3, MP-6</t>
  </si>
  <si>
    <t>CP-9, MP-5</t>
  </si>
  <si>
    <t>IR-2, IR-4, IR-9</t>
  </si>
  <si>
    <t>IR-2, IR-4, IR-10</t>
  </si>
  <si>
    <t>AC-19(5)</t>
  </si>
  <si>
    <t>MP-4, PE-2, PE-5, PE-6, PE-17</t>
  </si>
  <si>
    <t>MP-2, MP-5, MP-7</t>
  </si>
  <si>
    <t>PM-2, PM-10, SI-5, CA-5, PM-1</t>
  </si>
  <si>
    <t>CA-5, PM-1</t>
  </si>
  <si>
    <t>CA-5, PM-1, IR-4, IR-5, IR-7, IR-8</t>
  </si>
  <si>
    <t>CM-2, CM-6, CM-3, AC-19, MA-2</t>
  </si>
  <si>
    <t>ISO 27002:2013</t>
  </si>
  <si>
    <t>v1.06</t>
  </si>
  <si>
    <t>Added standards crosswalk and Cloud Broker Index (CBI) information</t>
  </si>
  <si>
    <t>Do you have a dedicated Information Security staff or office?</t>
  </si>
  <si>
    <t>Use this area to share information about your environment that will assist those who are assessing your company data security program.</t>
  </si>
  <si>
    <t>Will the consulting take place on-premises?</t>
  </si>
  <si>
    <t>Policies for information security</t>
  </si>
  <si>
    <t>5.1.2</t>
  </si>
  <si>
    <t>Review of the policies for information security</t>
  </si>
  <si>
    <t>6.1.1</t>
  </si>
  <si>
    <t>Information security roles and responsibilities</t>
  </si>
  <si>
    <t>6.1.2</t>
  </si>
  <si>
    <t>Segregation of duties</t>
  </si>
  <si>
    <t>6.1.3</t>
  </si>
  <si>
    <t>Contact with authorities</t>
  </si>
  <si>
    <t>6.1.4</t>
  </si>
  <si>
    <t>Contact with special interest groups</t>
  </si>
  <si>
    <t>6.1.5</t>
  </si>
  <si>
    <t>Information security in project management</t>
  </si>
  <si>
    <t>Mobile device policy</t>
  </si>
  <si>
    <t>6.2.2</t>
  </si>
  <si>
    <t>Teleworking</t>
  </si>
  <si>
    <t>Screening</t>
  </si>
  <si>
    <t>Terms and conditions of employment</t>
  </si>
  <si>
    <t>7.2.1</t>
  </si>
  <si>
    <t>Management responsibilities</t>
  </si>
  <si>
    <t>Information security awareness, education and training</t>
  </si>
  <si>
    <t>7.2.3</t>
  </si>
  <si>
    <t>Disciplinary process</t>
  </si>
  <si>
    <t>7.3.1</t>
  </si>
  <si>
    <t>Termination or change of employment responsibilities</t>
  </si>
  <si>
    <t>8.1.1</t>
  </si>
  <si>
    <t>Inventory of assets</t>
  </si>
  <si>
    <t>Ownership of assets</t>
  </si>
  <si>
    <t>8.1.3</t>
  </si>
  <si>
    <t>Acceptable use of assets</t>
  </si>
  <si>
    <t>Return of assets</t>
  </si>
  <si>
    <t>Classification of information</t>
  </si>
  <si>
    <t>8.2.2</t>
  </si>
  <si>
    <t>Labelling of information</t>
  </si>
  <si>
    <t>Handling of assets</t>
  </si>
  <si>
    <t>Management of removable media</t>
  </si>
  <si>
    <t>8.3.2</t>
  </si>
  <si>
    <t>Disposal of media</t>
  </si>
  <si>
    <t>8.3.3</t>
  </si>
  <si>
    <t>Physical media transfer</t>
  </si>
  <si>
    <t>Access control policy</t>
  </si>
  <si>
    <t>Access to networks and network services</t>
  </si>
  <si>
    <t>9.2.1</t>
  </si>
  <si>
    <t>User registration and de-registration</t>
  </si>
  <si>
    <t>User access provisioning</t>
  </si>
  <si>
    <t>Management of privileged access rights</t>
  </si>
  <si>
    <t>9.2.4</t>
  </si>
  <si>
    <t>Management of secret authentication information of users</t>
  </si>
  <si>
    <t>Review of user access rights</t>
  </si>
  <si>
    <t>Removal or adjustment of access rights</t>
  </si>
  <si>
    <t>9.3.1</t>
  </si>
  <si>
    <t>Use of secret authentication information</t>
  </si>
  <si>
    <t>9.4.1</t>
  </si>
  <si>
    <t>Information access restriction</t>
  </si>
  <si>
    <t>Secure log-on procedures</t>
  </si>
  <si>
    <t>Password management system</t>
  </si>
  <si>
    <t>9.4.4</t>
  </si>
  <si>
    <t>Use of privileged utility programs</t>
  </si>
  <si>
    <t>9.4.5</t>
  </si>
  <si>
    <t>Access control to program source code</t>
  </si>
  <si>
    <t>Policy on the use of cryptographic controls</t>
  </si>
  <si>
    <t>Key management</t>
  </si>
  <si>
    <t>Physical security perimeter</t>
  </si>
  <si>
    <t>Physical entry controls</t>
  </si>
  <si>
    <t>11.1.3</t>
  </si>
  <si>
    <t>Securing offices, rooms and facilities</t>
  </si>
  <si>
    <t>Protecting against external and environmental threats</t>
  </si>
  <si>
    <t>11.1.5</t>
  </si>
  <si>
    <t>Working in secure areas</t>
  </si>
  <si>
    <t>11.1.6</t>
  </si>
  <si>
    <t>Delivery and loading areas</t>
  </si>
  <si>
    <t>Equipment siting and protection</t>
  </si>
  <si>
    <t>11.2.2</t>
  </si>
  <si>
    <t>Supporting utilities</t>
  </si>
  <si>
    <t>11.2.3</t>
  </si>
  <si>
    <t>Cabling security</t>
  </si>
  <si>
    <t>11.2.4</t>
  </si>
  <si>
    <t>Equipment maintenance</t>
  </si>
  <si>
    <t>11.2.5</t>
  </si>
  <si>
    <t>Removal of assets</t>
  </si>
  <si>
    <t>Security of equipment and assets off-premises</t>
  </si>
  <si>
    <t>11.2.7</t>
  </si>
  <si>
    <t>Secure disposal or re-use of equipment</t>
  </si>
  <si>
    <t>11.2.8</t>
  </si>
  <si>
    <t>Unattended user equipment</t>
  </si>
  <si>
    <t>11.2.9</t>
  </si>
  <si>
    <t>Clear desk and clear screen policy</t>
  </si>
  <si>
    <t>Documented operating procedures</t>
  </si>
  <si>
    <t>Change management</t>
  </si>
  <si>
    <t>12.1.3</t>
  </si>
  <si>
    <t>Capacity management</t>
  </si>
  <si>
    <t>Separation of development, testing and operational environments</t>
  </si>
  <si>
    <t>12.2.1</t>
  </si>
  <si>
    <t>Controls against malware</t>
  </si>
  <si>
    <t>Information backup</t>
  </si>
  <si>
    <t>Event logging</t>
  </si>
  <si>
    <t>12.4.2</t>
  </si>
  <si>
    <t>Protection of log information</t>
  </si>
  <si>
    <t>12.4.3</t>
  </si>
  <si>
    <t>Administrator and operator logs</t>
  </si>
  <si>
    <t>12.4.4</t>
  </si>
  <si>
    <t>Clock synchronisation</t>
  </si>
  <si>
    <t>Installation of software on operational systems</t>
  </si>
  <si>
    <t>Management of technical vulnerabilities</t>
  </si>
  <si>
    <t>12.6.2</t>
  </si>
  <si>
    <t>Restrictions on software installation</t>
  </si>
  <si>
    <t>Information systems audit controls</t>
  </si>
  <si>
    <t xml:space="preserve">Network controls </t>
  </si>
  <si>
    <t>Security of network services</t>
  </si>
  <si>
    <t>13.1.3</t>
  </si>
  <si>
    <t>Segregation in networks</t>
  </si>
  <si>
    <t>13.2.1</t>
  </si>
  <si>
    <t>Information transfer policies and procedures</t>
  </si>
  <si>
    <t>13.2.2</t>
  </si>
  <si>
    <t>Agreements on information transfer</t>
  </si>
  <si>
    <t>13.2.3</t>
  </si>
  <si>
    <t>Electronic messaging</t>
  </si>
  <si>
    <t>13.2.4</t>
  </si>
  <si>
    <t>Confidentiality or non-disclosure agreements</t>
  </si>
  <si>
    <t>14.1.1</t>
  </si>
  <si>
    <t>Information Security requirements analysis and specification</t>
  </si>
  <si>
    <t>14.1.2</t>
  </si>
  <si>
    <t>Securing application services on public networks</t>
  </si>
  <si>
    <t>14.1.3</t>
  </si>
  <si>
    <t>Protecting application services transactions</t>
  </si>
  <si>
    <t>Secure development policy</t>
  </si>
  <si>
    <t>14.2.2</t>
  </si>
  <si>
    <t>System change control procedures</t>
  </si>
  <si>
    <t>14.2.3</t>
  </si>
  <si>
    <t>Technical review of applications after operating platform changes</t>
  </si>
  <si>
    <t>14.2.4</t>
  </si>
  <si>
    <t>Restrictions on changes to software packages</t>
  </si>
  <si>
    <t>Secure system engineering principles</t>
  </si>
  <si>
    <t>14.2.6</t>
  </si>
  <si>
    <t>Secure development environment</t>
  </si>
  <si>
    <t>14.2.7</t>
  </si>
  <si>
    <t>Outsourced development</t>
  </si>
  <si>
    <t>System security testing</t>
  </si>
  <si>
    <t>14.2.9</t>
  </si>
  <si>
    <t>System acceptance testing</t>
  </si>
  <si>
    <t>14.3.1</t>
  </si>
  <si>
    <t>Protection of test data</t>
  </si>
  <si>
    <t>15.1.1</t>
  </si>
  <si>
    <t>Information security policy for supplier relationships</t>
  </si>
  <si>
    <t>15.1.2</t>
  </si>
  <si>
    <t>Addressing security within supplier agreements</t>
  </si>
  <si>
    <t>Information and communication technology supply chain</t>
  </si>
  <si>
    <t>Monitoring and review of supplier services</t>
  </si>
  <si>
    <t>Managing changes to supplier services</t>
  </si>
  <si>
    <t>Responsibilities and procedures</t>
  </si>
  <si>
    <t>16.1.2</t>
  </si>
  <si>
    <t>Reporting information security events</t>
  </si>
  <si>
    <t>16.1.3</t>
  </si>
  <si>
    <t>Reporting information security weaknesses</t>
  </si>
  <si>
    <t>16.1.4</t>
  </si>
  <si>
    <t>Assessment of and decision on information security events</t>
  </si>
  <si>
    <t>Response to information security incidents</t>
  </si>
  <si>
    <t>16.1.6</t>
  </si>
  <si>
    <t>Learning from information security incidents</t>
  </si>
  <si>
    <t>16.1.7</t>
  </si>
  <si>
    <t>Collection of evidence</t>
  </si>
  <si>
    <t>Planning information security continuity</t>
  </si>
  <si>
    <t>Implementing information security continuity</t>
  </si>
  <si>
    <t>Verify, review and evaluate information security continuity</t>
  </si>
  <si>
    <t>Availability of information processing facilities</t>
  </si>
  <si>
    <t>Identification of applicable legislation and contractual requirements</t>
  </si>
  <si>
    <t>18.1.2</t>
  </si>
  <si>
    <t>Intellectual property rights</t>
  </si>
  <si>
    <t>18.1.3</t>
  </si>
  <si>
    <t>Protection of records</t>
  </si>
  <si>
    <t>Privacy and protection of personally identifiable information</t>
  </si>
  <si>
    <t>18.1.5</t>
  </si>
  <si>
    <t>Regulation of cryptographic controls</t>
  </si>
  <si>
    <t>Independent review of information security</t>
  </si>
  <si>
    <t>18.2.2</t>
  </si>
  <si>
    <t>Compliance with security policies and standards</t>
  </si>
  <si>
    <t>18.2.3</t>
  </si>
  <si>
    <t>Technical compliance review</t>
  </si>
  <si>
    <t>Handling of assets; Policy on the use of cryptographic controls</t>
  </si>
  <si>
    <t>11.1.1,11.1.2</t>
  </si>
  <si>
    <t>Physical security perimeter; Physical entry controls</t>
  </si>
  <si>
    <t>Management of privileged access rights; Use of secret authentication information; Password management system</t>
  </si>
  <si>
    <t>Access control policy; Management of privileged access rights; Use of secret authentication information; Password management system</t>
  </si>
  <si>
    <t>Inventory of Authorized and Unauthorized Devices</t>
  </si>
  <si>
    <t>Inventory of Authorized and Unauthorized Software</t>
  </si>
  <si>
    <t>Secure Configurations for Hardware and Software</t>
  </si>
  <si>
    <t>Continuous Vulnerability Assessment and Remediation</t>
  </si>
  <si>
    <t>Malware Defenses</t>
  </si>
  <si>
    <t>Application Software Security</t>
  </si>
  <si>
    <t>Wireless Access Control</t>
  </si>
  <si>
    <t>CSC 8</t>
  </si>
  <si>
    <t>Data Recovery Capability</t>
  </si>
  <si>
    <t>Security Skills Assessment and Appropriate Training to Fill Gaps</t>
  </si>
  <si>
    <t>Secure Configurations for Network Devices</t>
  </si>
  <si>
    <t>CSC 11</t>
  </si>
  <si>
    <t>Limitation and Control of Network Ports</t>
  </si>
  <si>
    <t>Controlled Use of Administrative Privileges</t>
  </si>
  <si>
    <t>Boundary Defense</t>
  </si>
  <si>
    <t>Maintenance, Monitoring, and Analysis of Audit Logs</t>
  </si>
  <si>
    <t>CSC 15</t>
  </si>
  <si>
    <t>Controlled Access Based on the Need to Know</t>
  </si>
  <si>
    <t>Account Monitoring and Control</t>
  </si>
  <si>
    <t>Data Protection</t>
  </si>
  <si>
    <t>Incident Response and Management</t>
  </si>
  <si>
    <t>Secure Network Engineering</t>
  </si>
  <si>
    <t>Penetration Tests and Red Team Exercises</t>
  </si>
  <si>
    <t>ID.AM-1</t>
  </si>
  <si>
    <t xml:space="preserve"> Physical devices and systems within the organization are inventoried</t>
  </si>
  <si>
    <t xml:space="preserve"> Software platforms and applications within the organization are inventoried</t>
  </si>
  <si>
    <t xml:space="preserve"> Organizational communication and data flows are mapped</t>
  </si>
  <si>
    <t>ID.AM-4</t>
  </si>
  <si>
    <t xml:space="preserve"> External information systems are catalogued</t>
  </si>
  <si>
    <t xml:space="preserve"> Resources (e.g., hardware, devices, data, and software) are prioritized based on their classification, criticality, and business value </t>
  </si>
  <si>
    <t>ID.AM-6</t>
  </si>
  <si>
    <t xml:space="preserve"> Cybersecurity roles and responsibilities for the entire workforce and third-party stakeholders (e.g., suppliers, customers, partners) are established</t>
  </si>
  <si>
    <t>ID.BE-1</t>
  </si>
  <si>
    <t xml:space="preserve"> The organization’s role in the supply chain is identified and communicated</t>
  </si>
  <si>
    <t>ID.BE-2</t>
  </si>
  <si>
    <t xml:space="preserve"> The organization’s place in critical infrastructure and its industry sector is identified and communicated</t>
  </si>
  <si>
    <t>ID.BE-3</t>
  </si>
  <si>
    <t xml:space="preserve"> Priorities for organizational mission, objectives, and activities are established and communicated</t>
  </si>
  <si>
    <t>ID.BE-4</t>
  </si>
  <si>
    <t xml:space="preserve"> Dependencies and critical functions for delivery of critical services are established</t>
  </si>
  <si>
    <t>ID.BE-5</t>
  </si>
  <si>
    <t xml:space="preserve"> Resilience requirements to support delivery of critical services are established</t>
  </si>
  <si>
    <t>ID.GV-1</t>
  </si>
  <si>
    <t xml:space="preserve"> Organizational information security policy is established</t>
  </si>
  <si>
    <t xml:space="preserve"> Information security roles &amp; responsibilities are coordinated and aligned with internal roles and external partners</t>
  </si>
  <si>
    <t xml:space="preserve"> Legal and regulatory requirements regarding cybersecurity, including privacy and civil liberties obligations, are understood and managed</t>
  </si>
  <si>
    <t>ID.GV-4</t>
  </si>
  <si>
    <t xml:space="preserve"> Governance and risk management processes address cybersecurity risks</t>
  </si>
  <si>
    <t>ID.RA-1</t>
  </si>
  <si>
    <t xml:space="preserve"> Asset vulnerabilities are identified and documented</t>
  </si>
  <si>
    <t>ID.RA-2</t>
  </si>
  <si>
    <t xml:space="preserve"> Threat and vulnerability information is received from information sharing forums and sources</t>
  </si>
  <si>
    <t>ID.RA-3</t>
  </si>
  <si>
    <t xml:space="preserve"> Threats, both internal and external, are identified and documented</t>
  </si>
  <si>
    <t>ID.RA-4</t>
  </si>
  <si>
    <t xml:space="preserve"> Potential business impacts and likelihoods are identified</t>
  </si>
  <si>
    <t>ID.RA-5</t>
  </si>
  <si>
    <t xml:space="preserve"> Threats, vulnerabilities, likelihoods, and impacts are used to determine risk</t>
  </si>
  <si>
    <t>ID.RA-6</t>
  </si>
  <si>
    <t xml:space="preserve"> Risk responses are identified and prioritized</t>
  </si>
  <si>
    <t>ID.RM-1</t>
  </si>
  <si>
    <t xml:space="preserve"> Risk management processes are established, managed, and agreed to by organizational stakeholders</t>
  </si>
  <si>
    <t>ID.RM-2</t>
  </si>
  <si>
    <t xml:space="preserve"> Organizational risk tolerance is determined and clearly expressed</t>
  </si>
  <si>
    <t>ID.RM-3</t>
  </si>
  <si>
    <t xml:space="preserve"> The organization’s determination of risk tolerance is informed by its role in critical infrastructure and sector specific risk analysis</t>
  </si>
  <si>
    <t xml:space="preserve"> Identities and credentials are managed for authorized devices and users</t>
  </si>
  <si>
    <t xml:space="preserve"> Physical access to assets is managed and protected</t>
  </si>
  <si>
    <t>PR.AC-3</t>
  </si>
  <si>
    <t xml:space="preserve"> Remote access is managed</t>
  </si>
  <si>
    <t xml:space="preserve"> Access permissions are managed, incorporating the principles of least privilege and separation of duties</t>
  </si>
  <si>
    <t xml:space="preserve"> Network integrity is protected, incorporating network segregation where appropriate</t>
  </si>
  <si>
    <t xml:space="preserve"> All users are informed and trained </t>
  </si>
  <si>
    <t>PR.AT-2</t>
  </si>
  <si>
    <t xml:space="preserve"> Privileged users understand roles &amp; responsibilities </t>
  </si>
  <si>
    <t>PR.AT-3</t>
  </si>
  <si>
    <t xml:space="preserve"> Third-party stakeholders (e.g., suppliers, customers, partners) understand roles &amp; responsibilities </t>
  </si>
  <si>
    <t>PR.AT-4</t>
  </si>
  <si>
    <t xml:space="preserve"> Senior executives understand roles &amp; responsibilities </t>
  </si>
  <si>
    <t>PR.AT-5</t>
  </si>
  <si>
    <t xml:space="preserve"> Physical and information security personnel understand roles &amp; responsibilities </t>
  </si>
  <si>
    <t xml:space="preserve"> Data-at-rest is protected</t>
  </si>
  <si>
    <t xml:space="preserve"> Data-in-transit is protected</t>
  </si>
  <si>
    <t xml:space="preserve"> Assets are formally managed throughout removal, transfers, and disposition</t>
  </si>
  <si>
    <t xml:space="preserve"> Adequate capacity to ensure availability is maintained</t>
  </si>
  <si>
    <t xml:space="preserve"> Protections against data leaks are implemented</t>
  </si>
  <si>
    <t xml:space="preserve"> Integrity checking mechanisms are used to verify software, firmware, and information integrity</t>
  </si>
  <si>
    <t xml:space="preserve"> The development and testing environment(s) are separate from the production environment</t>
  </si>
  <si>
    <t xml:space="preserve"> A baseline configuration of information technology/industrial control systems is created and maintained</t>
  </si>
  <si>
    <t xml:space="preserve"> A System Development Life Cycle to manage systems is implemented</t>
  </si>
  <si>
    <t xml:space="preserve"> Configuration change control processes are in place</t>
  </si>
  <si>
    <t xml:space="preserve"> Backups of information are conducted, maintained, and tested periodically</t>
  </si>
  <si>
    <t>PR.IP-5</t>
  </si>
  <si>
    <t xml:space="preserve"> Policy and regulations regarding the physical operating environment for organizational assets are met</t>
  </si>
  <si>
    <t>PR.IP-6</t>
  </si>
  <si>
    <t xml:space="preserve"> Data is destroyed according to policy</t>
  </si>
  <si>
    <t>PR.IP-7</t>
  </si>
  <si>
    <t xml:space="preserve"> Protection processes are continuously improved</t>
  </si>
  <si>
    <t>PR.IP-8</t>
  </si>
  <si>
    <t xml:space="preserve"> Effectiveness of protection technologies is shared with appropriate parties</t>
  </si>
  <si>
    <t xml:space="preserve"> Response plans (Incident Response and Business Continuity) and recovery plans (Incident Recovery and Disaster Recovery) are in place and managed</t>
  </si>
  <si>
    <t>PR.IP-10</t>
  </si>
  <si>
    <t xml:space="preserve"> Response and recovery plans are tested</t>
  </si>
  <si>
    <t xml:space="preserve"> Cybersecurity is included in human resources practices (e.g., deprovisioning, personnel screening)</t>
  </si>
  <si>
    <t xml:space="preserve"> A vulnerability management plan is developed and implemented</t>
  </si>
  <si>
    <t>PR.MA-1</t>
  </si>
  <si>
    <t xml:space="preserve"> Maintenance and repair of organizational assets is performed and logged in a timely manner, with approved and controlled tools</t>
  </si>
  <si>
    <t>PR.MA-2</t>
  </si>
  <si>
    <t xml:space="preserve"> Remote maintenance of organizational assets is approved, logged, and performed in a manner that prevents unauthorized access</t>
  </si>
  <si>
    <t xml:space="preserve"> Audit/log records are determined, documented, implemented, and reviewed in accordance with policy</t>
  </si>
  <si>
    <t>PR.PT-2</t>
  </si>
  <si>
    <t xml:space="preserve"> Removable media is protected and its use restricted according to policy</t>
  </si>
  <si>
    <t xml:space="preserve"> Access to systems and assets is controlled, incorporating the principle of least functionality</t>
  </si>
  <si>
    <t xml:space="preserve"> Communications and control networks are protected</t>
  </si>
  <si>
    <t>DE.AE-1</t>
  </si>
  <si>
    <t xml:space="preserve"> A baseline of network operations and expected data flows for users and systems is established and managed</t>
  </si>
  <si>
    <t>DE.AE-2</t>
  </si>
  <si>
    <t xml:space="preserve"> Detected events are analyzed to understand attack targets and methods</t>
  </si>
  <si>
    <t>DE.AE-3</t>
  </si>
  <si>
    <t xml:space="preserve"> Event data are aggregated and correlated from multiple sources and sensors</t>
  </si>
  <si>
    <t>DE.AE-4</t>
  </si>
  <si>
    <t xml:space="preserve"> Impact of events is determined</t>
  </si>
  <si>
    <t>DE.AE-5</t>
  </si>
  <si>
    <t xml:space="preserve"> Incident alert thresholds are established</t>
  </si>
  <si>
    <t xml:space="preserve"> The network is monitored to detect potential cybersecurity events</t>
  </si>
  <si>
    <t xml:space="preserve"> The physical environment is monitored to detect potential cybersecurity events</t>
  </si>
  <si>
    <t>DE.CM-3</t>
  </si>
  <si>
    <t xml:space="preserve"> Personnel activity is monitored to detect potential cybersecurity events</t>
  </si>
  <si>
    <t>DE.CM-4</t>
  </si>
  <si>
    <t xml:space="preserve"> Malicious code is detected</t>
  </si>
  <si>
    <t>DE.CM-5</t>
  </si>
  <si>
    <t xml:space="preserve"> Unauthorized mobile code is detected</t>
  </si>
  <si>
    <t>DE.CM-6</t>
  </si>
  <si>
    <t xml:space="preserve"> External service provider activity is monitored to detect potential cybersecurity events</t>
  </si>
  <si>
    <t xml:space="preserve"> Monitoring for unauthorized personnel, connections, devices, and software is performed</t>
  </si>
  <si>
    <t xml:space="preserve"> Vulnerability scans are performed</t>
  </si>
  <si>
    <t>DE.DP-1</t>
  </si>
  <si>
    <t xml:space="preserve"> Roles and responsibilities for detection are well defined to ensure accountability</t>
  </si>
  <si>
    <t>DE.DP-2</t>
  </si>
  <si>
    <t xml:space="preserve"> Detection activities comply with all applicable requirements</t>
  </si>
  <si>
    <t>DE.DP-3</t>
  </si>
  <si>
    <t xml:space="preserve"> Detection processes are tested</t>
  </si>
  <si>
    <t>DE.DP-4</t>
  </si>
  <si>
    <t xml:space="preserve"> Event detection information is communicated to appropriate parties</t>
  </si>
  <si>
    <t>DE.DP-5</t>
  </si>
  <si>
    <t xml:space="preserve"> Detection processes are continuously improved</t>
  </si>
  <si>
    <t>RS.RP-1</t>
  </si>
  <si>
    <t xml:space="preserve"> Response plan is executed during or after an event</t>
  </si>
  <si>
    <t>RS.CO-1</t>
  </si>
  <si>
    <t xml:space="preserve"> Personnel know their roles and order of operations when a response is needed</t>
  </si>
  <si>
    <t>RS.CO-2</t>
  </si>
  <si>
    <t xml:space="preserve"> Events are reported consistent with established criteria</t>
  </si>
  <si>
    <t>RS.CO-3</t>
  </si>
  <si>
    <t xml:space="preserve"> Information is shared consistent with response plans</t>
  </si>
  <si>
    <t>RS.CO-4</t>
  </si>
  <si>
    <t xml:space="preserve"> Coordination with stakeholders occurs consistent with response plans</t>
  </si>
  <si>
    <t>RS.CO-5</t>
  </si>
  <si>
    <t xml:space="preserve"> Voluntary information sharing occurs with external stakeholders to achieve broader cybersecurity situational awareness </t>
  </si>
  <si>
    <t>RS.AN-1</t>
  </si>
  <si>
    <t xml:space="preserve"> Notifications from detection systems are investigated </t>
  </si>
  <si>
    <t>RS.AN-2</t>
  </si>
  <si>
    <t xml:space="preserve"> The impact of the incident is understood</t>
  </si>
  <si>
    <t>RS.AN-3</t>
  </si>
  <si>
    <t xml:space="preserve"> Forensics are performed</t>
  </si>
  <si>
    <t>RS.AN-4</t>
  </si>
  <si>
    <t xml:space="preserve"> Incidents are categorized consistent with response plans</t>
  </si>
  <si>
    <t>RS.MI-1</t>
  </si>
  <si>
    <t xml:space="preserve"> Incidents are contained</t>
  </si>
  <si>
    <t>RS.MI-2</t>
  </si>
  <si>
    <t xml:space="preserve"> Incidents are mitigated</t>
  </si>
  <si>
    <t>RS.MI-3</t>
  </si>
  <si>
    <t xml:space="preserve"> Newly identified vulnerabilities are mitigated or documented as accepted risks</t>
  </si>
  <si>
    <t>RS.IM-1</t>
  </si>
  <si>
    <t xml:space="preserve"> Response plans incorporate lessons learned</t>
  </si>
  <si>
    <t>RS.IM-2</t>
  </si>
  <si>
    <t xml:space="preserve"> Response strategies are updated</t>
  </si>
  <si>
    <t>RC.RP-1</t>
  </si>
  <si>
    <t xml:space="preserve"> Recovery plan is executed during or after an event</t>
  </si>
  <si>
    <t>RC.IM-1</t>
  </si>
  <si>
    <t xml:space="preserve"> Recovery plans incorporate lessons learned</t>
  </si>
  <si>
    <t>RC.IM-2</t>
  </si>
  <si>
    <t xml:space="preserve"> Recovery strategies are updated</t>
  </si>
  <si>
    <t>RC.CO-1</t>
  </si>
  <si>
    <t xml:space="preserve"> Public relations are managed</t>
  </si>
  <si>
    <t>RC.CO-2</t>
  </si>
  <si>
    <t xml:space="preserve"> Reputation after an event is repaired</t>
  </si>
  <si>
    <t>RC.CO-3</t>
  </si>
  <si>
    <t xml:space="preserve"> Recovery activities are communicated to internal stakeholders and executive and management teams</t>
  </si>
  <si>
    <t xml:space="preserve"> Access permissions are managed, incorporating the principles of least privilege and separation of duties;  Access to systems and assets is controlled, incorporating the principle of least functionality</t>
  </si>
  <si>
    <t xml:space="preserve"> Physical devices and systems within the organization are inventoried;  Software platforms and applications within the organization are inventoried;  Organizational communication and data flows are mapped</t>
  </si>
  <si>
    <t xml:space="preserve"> Identities and credentials are managed for authorized devices and users;  Access permissions are managed, incorporating the principles of least privilege and separation of duties</t>
  </si>
  <si>
    <t xml:space="preserve"> Physical access to assets is managed and protected;  Policy and regulations regarding the physical operating environment for organizational assets are met</t>
  </si>
  <si>
    <t xml:space="preserve"> Data-at-rest is protected;  Data-in-transit is protected</t>
  </si>
  <si>
    <t xml:space="preserve"> The network is monitored to detect potential cybersecurity events;  The physical environment is monitored to detect potential cybersecurity events;  Monitoring for unauthorized personnel, connections, devices, and software is performed</t>
  </si>
  <si>
    <t xml:space="preserve"> Physical access to assets is managed and protected;  Physical and information security personnel understand roles &amp; responsibilities ;  Policy and regulations regarding the physical operating environment for organizational assets are met;  The physical environment is monitored to detect potential cybersecurity events</t>
  </si>
  <si>
    <t xml:space="preserve"> Physical access to assets is managed and protected,  Access permissions are managed, incorporating the principles of least privilege and separation of duties;  Data-at-rest is protected;  Assets are formally managed throughout removal, transfers, and disposition;  Protections against data leaks are implemented</t>
  </si>
  <si>
    <t xml:space="preserve"> A baseline configuration of information technology/industrial control systems is created and maintained;  A System Development Life Cycle to manage systems is implemented</t>
  </si>
  <si>
    <t>Limit system access to authorized users, processes acting on behalf of authorized users, and devices (including other systems).</t>
  </si>
  <si>
    <t>Limit system access to the types of transactions and functions that authorized users are permitted to execute.</t>
  </si>
  <si>
    <t>Control the flow of CUI in accordance with approved authorizations.</t>
  </si>
  <si>
    <t>Separate the duties of individuals to reduce the risk of malevolent activity without collusion.</t>
  </si>
  <si>
    <t>3.1.5</t>
  </si>
  <si>
    <t>Employ the principle of least privilege, including for specific security functions and privileged accounts.</t>
  </si>
  <si>
    <t>3.1.6</t>
  </si>
  <si>
    <t>Use non-privileged accounts or roles when accessing nonsecurity functions.</t>
  </si>
  <si>
    <t>Prevent non-privileged users from executing privileged functions and capture the execution of such functions in audit logs.</t>
  </si>
  <si>
    <t>Limit unsuccessful logon attempts.</t>
  </si>
  <si>
    <t>3.1.9</t>
  </si>
  <si>
    <t>Provide privacy and security notices consistent with applicable CUI rules.</t>
  </si>
  <si>
    <t>3.1.10</t>
  </si>
  <si>
    <t>Use session lock with pattern-hiding displays to prevent access and viewing of data after a period of inactivity.</t>
  </si>
  <si>
    <t>3.1.11</t>
  </si>
  <si>
    <t>Terminate (automatically) a user session after a defined condition.</t>
  </si>
  <si>
    <t>3.1.12</t>
  </si>
  <si>
    <t>Monitor and control remote access sessions.</t>
  </si>
  <si>
    <t>3.1.13</t>
  </si>
  <si>
    <t>Employ cryptographic mechanisms to protect the confidentiality of remote access sessions.</t>
  </si>
  <si>
    <t>3.1.14</t>
  </si>
  <si>
    <t>Route remote access via managed access control points.</t>
  </si>
  <si>
    <t>3.1.15</t>
  </si>
  <si>
    <t>Authorize remote execution of privileged commands and remote access to security-relevant information</t>
  </si>
  <si>
    <t>3.1.16</t>
  </si>
  <si>
    <t>Authorize wireless access prior to allowing such connections.</t>
  </si>
  <si>
    <t>3.1.17</t>
  </si>
  <si>
    <t>Protect wireless access using authentication and encryption.</t>
  </si>
  <si>
    <t>3.1.18</t>
  </si>
  <si>
    <t>Control connection of mobile devices.</t>
  </si>
  <si>
    <t>Encrypt CUI on mobile devices and mobile computing platforms.21</t>
  </si>
  <si>
    <t>3.1.20</t>
  </si>
  <si>
    <t>Verify and control/limit connections to and use of external systems.</t>
  </si>
  <si>
    <t>3.1.21</t>
  </si>
  <si>
    <t>Limit use of portable storage devices on external systems.</t>
  </si>
  <si>
    <t>Control CUI posted or processed on publicly accessible systems.</t>
  </si>
  <si>
    <t>Ensure that managers, systems administrators, and users of organizational systems are made aware of the security risks associated with their activities and of the applicable policies, standards, and procedures related to the security of those systems.</t>
  </si>
  <si>
    <t>Ensure that personnel are trained to carry out their assigned information security-related duties and responsibilities.</t>
  </si>
  <si>
    <t>3.2.3</t>
  </si>
  <si>
    <t>Provide security awareness training on recognizing and reporting potential indicators of insider reat.</t>
  </si>
  <si>
    <t>Create and retain system audit logs and records to the extent needed to enable the monitoring, analysis, investigation, and reporting of unlawful or unauthorized system activity.</t>
  </si>
  <si>
    <t>Ensure that the actions of individual system users can be uniquely traced to those users so they can be held accountable for their actions.</t>
  </si>
  <si>
    <t>3.3.3</t>
  </si>
  <si>
    <t>Review and update logged events.</t>
  </si>
  <si>
    <t>3.3.4</t>
  </si>
  <si>
    <t>Alert in the event of an audit logging process failure.</t>
  </si>
  <si>
    <t>3.3.5</t>
  </si>
  <si>
    <t>Correlate audit record review, analysis, and reporting processes for investigation and response to indications of unlawful, unauthorized, suspicious, or unusual activity.</t>
  </si>
  <si>
    <t>3.3.6</t>
  </si>
  <si>
    <t>Provide audit record reduction and report generation to support on-demand analysis and reporting.</t>
  </si>
  <si>
    <t>3.3.7</t>
  </si>
  <si>
    <t>Provide a system capability that compares and synchronizes internal system clocks with an authoritative source to generate time stamps for audit records.</t>
  </si>
  <si>
    <t>3.3.8</t>
  </si>
  <si>
    <t>Protect audit information and audit logging tools from unauthorized access, modification, and deletion.</t>
  </si>
  <si>
    <t>3.3.9</t>
  </si>
  <si>
    <t>Limit management of audit logging functionality to a subset of privileged users.</t>
  </si>
  <si>
    <t>3.4.1</t>
  </si>
  <si>
    <t>Establish and maintain baseline configurations and inventories of organizational systems (including hardware, software, firmware, and documentation) throughout the respective system development life cycles.</t>
  </si>
  <si>
    <t>3.4.2</t>
  </si>
  <si>
    <t>Establish and enforce security configuration settings for information technology products employed in organizational systems.</t>
  </si>
  <si>
    <t>3.4.3</t>
  </si>
  <si>
    <t>Track, review, approve or disapprove, and log changes to organizational systems.</t>
  </si>
  <si>
    <t>Analyze the security impact of changes prior to implementation.</t>
  </si>
  <si>
    <t>3.4.5</t>
  </si>
  <si>
    <t>Define, document, approve, and enforce physical and logical access restrictions associated with changes to organizational systems.</t>
  </si>
  <si>
    <t>3.4.6</t>
  </si>
  <si>
    <t>Employ the principle of least functionality by configuring organizational systems to provide only essential capabilities.</t>
  </si>
  <si>
    <t>3.4.7</t>
  </si>
  <si>
    <t>Restrict, disable, or prevent the use of nonessential programs, functions, ports, protocols, and services.</t>
  </si>
  <si>
    <t>3.4.8</t>
  </si>
  <si>
    <t>Apply deny-by-exception (blacklisting) policy to prevent the use of unauthorized software or deny-all, permit-by-exception (whitelisting) policy to allow the execution of authorized software.</t>
  </si>
  <si>
    <t>Control and monitor user-installed software.</t>
  </si>
  <si>
    <t>Identify system users, processes acting on behalf of users, and devices.</t>
  </si>
  <si>
    <t>3.5.2</t>
  </si>
  <si>
    <t>Authenticate (or verify) the identities of users, processes, or devices, as a prerequisite to allowing access to organizational systems.</t>
  </si>
  <si>
    <t>3.5.3</t>
  </si>
  <si>
    <t>Use multifactor authentication 22 for local and network access 23 to privileged accounts and for network access to non-privileged accounts.</t>
  </si>
  <si>
    <t>3.5.4</t>
  </si>
  <si>
    <t>Employ replay-resistant authentication mechanisms for network access to privileged and non- privileged accounts.</t>
  </si>
  <si>
    <t>3.5.5</t>
  </si>
  <si>
    <t>Prevent reuse of identifiers for a defined period.</t>
  </si>
  <si>
    <t>Disable identifiers after a defined period of inactivity.</t>
  </si>
  <si>
    <t>Enforce a minimum password complexity and change of characters when new passwords are created.</t>
  </si>
  <si>
    <t>3.5.8</t>
  </si>
  <si>
    <t>Prohibit password reuse for a specified number of generations.</t>
  </si>
  <si>
    <t>Allow temporary password use for system logons with an immediate change to a permanent password.</t>
  </si>
  <si>
    <t>Store and transmit only cryptographically-protected passwords.</t>
  </si>
  <si>
    <t>3.5.11</t>
  </si>
  <si>
    <t>Obscure feedback of authentication information.</t>
  </si>
  <si>
    <t>3.6.1</t>
  </si>
  <si>
    <t>Establish an operational incident-handling capability for organizational systems that includes preparation, detection, analysis, containment, recovery, and user response activities.</t>
  </si>
  <si>
    <t>Track, document, and report incidents to designated officials and/or authorities both internal and external to the organization.</t>
  </si>
  <si>
    <t>3.6.3</t>
  </si>
  <si>
    <t>Test the organizational incident response capability.</t>
  </si>
  <si>
    <t>3.7.1</t>
  </si>
  <si>
    <t>Perform maintenance on organizational systems.</t>
  </si>
  <si>
    <t>3.7.2</t>
  </si>
  <si>
    <t>Provide controls on the tools, techniques, mechanisms, and personnel used to conduct system maintenance.</t>
  </si>
  <si>
    <t>3.7.3</t>
  </si>
  <si>
    <t>Ensure equipment removed for off-site maintenance is sanitized of any CUI.</t>
  </si>
  <si>
    <t>3.7.4</t>
  </si>
  <si>
    <t>Check media containing diagnostic and test programs for malicious code before the media are used in organizational systems.</t>
  </si>
  <si>
    <t>3.7.5</t>
  </si>
  <si>
    <t>Require multifactor authentication to establish nonlocal maintenance sessions via external netw connections and terminate such connections when nonlocal maintenance is complete.</t>
  </si>
  <si>
    <t>3.7.6</t>
  </si>
  <si>
    <t>Supervise the maintenance activities of maintenance personnel without required access authorization.</t>
  </si>
  <si>
    <t>Protect (i.e., physically control and securely store) system media containing CUI, both paper and digital.</t>
  </si>
  <si>
    <t>Limit access to CUI on system media to authorized users.</t>
  </si>
  <si>
    <t>3.8.3</t>
  </si>
  <si>
    <t>Sanitize or destroy system media containing CUI before disposal or release for reuse.</t>
  </si>
  <si>
    <t>3.8.4</t>
  </si>
  <si>
    <t xml:space="preserve">Mark media with necessary CUI markings and distribution limitations. </t>
  </si>
  <si>
    <t>3.8.5</t>
  </si>
  <si>
    <t>Control access to media containing CUI and maintain accountability for media during transport outside of controlled areas.</t>
  </si>
  <si>
    <t>3.8.6</t>
  </si>
  <si>
    <t>Implement cryptographic mechanisms to protect the confidentiality of CUI stored on digital media during transport unless otherwise protected by alternative physical safeguards.</t>
  </si>
  <si>
    <t>3.8.7</t>
  </si>
  <si>
    <t>Control the use of removable media on system components.</t>
  </si>
  <si>
    <t>3.8.8</t>
  </si>
  <si>
    <t>Prohibit the use of portable storage devices when such devices have no identifiable owner.</t>
  </si>
  <si>
    <t>Protect the confidentiality of backup CUI at storage locations.</t>
  </si>
  <si>
    <t>Screen individuals prior to authorizing access to organizational systems containing CUI.</t>
  </si>
  <si>
    <t>3.9.2</t>
  </si>
  <si>
    <t>Ensure that organizational systems containing CUI are protected during and after personnel actions such as terminations and transfers.</t>
  </si>
  <si>
    <t>3.10.1</t>
  </si>
  <si>
    <t>Limit physical access to organizational systems, equipment, and the respective operating environments to authorized individuals.</t>
  </si>
  <si>
    <t>Protect and monitor the physical facility and support infrastructure for organizational systems.</t>
  </si>
  <si>
    <t>3.10.3</t>
  </si>
  <si>
    <t>Escort visitors and monitor visitor activity.</t>
  </si>
  <si>
    <t>3.10.4</t>
  </si>
  <si>
    <t>Maintain audit logs of physical access.</t>
  </si>
  <si>
    <t>3.10.5</t>
  </si>
  <si>
    <t>Control and manage physical access devices.</t>
  </si>
  <si>
    <t>3.10.6</t>
  </si>
  <si>
    <t>Enforce safeguarding measures for CUI at alternate work sites.</t>
  </si>
  <si>
    <t>3.11.1</t>
  </si>
  <si>
    <t>Periodically assess the risk to organizational operations (including mission, functions, image, or reputation), organizational assets, and individuals, resulting from the operation of organizational systems and the associated processing, storage, or transmission of CUI.</t>
  </si>
  <si>
    <t>3.11.2</t>
  </si>
  <si>
    <t>Scan for vulnerabilities in organizational systems and applications periodically and when new vulnerabilities affecting those systems and applications are identified.</t>
  </si>
  <si>
    <t>3.11.3</t>
  </si>
  <si>
    <t>Remediate vulnerabilities in accordance with risk assessments.</t>
  </si>
  <si>
    <t>3.12.1</t>
  </si>
  <si>
    <t>Periodically assess the security controls in organizational systems to determine if the controls are effective in their application.</t>
  </si>
  <si>
    <t>Develop and implement plans of action designed to correct deficiencies and reduce or eliminate vulnerabilities in organizational systems.</t>
  </si>
  <si>
    <t>3.12.3</t>
  </si>
  <si>
    <t>Monitor security controls on an ongoing basis to ensure the continued effectiveness of the controls.</t>
  </si>
  <si>
    <t>3.12.4</t>
  </si>
  <si>
    <t>Develop, document, and periodically update system security plans that describe system boundaries, system environments of operation, how security requirements are implemented, and the relationships with or connections to other systems.</t>
  </si>
  <si>
    <t>3.13.1</t>
  </si>
  <si>
    <t>Monitor, control, and protect communications (i.e., information transmitted or received by organizational systems) at the external boundaries and key internal boundaries of organizational systems.</t>
  </si>
  <si>
    <t>Employ architectural designs, software development techniques, and systems engineering principles that promote effective information security within organizational systems.</t>
  </si>
  <si>
    <t>3.13.3</t>
  </si>
  <si>
    <t>Separate user functionality from system management functionality.</t>
  </si>
  <si>
    <t>3.13.4</t>
  </si>
  <si>
    <t>Prevent unauthorized and unintended information transfer via shared system resources.</t>
  </si>
  <si>
    <t>3.13.5</t>
  </si>
  <si>
    <t>Implement subnetworks for publicly accessible system components that are physically or logically separated from internal networks.</t>
  </si>
  <si>
    <t>3.13.6</t>
  </si>
  <si>
    <t>Deny network communications traffic by default and allow network communications traffic by exception (i.e., deny all, permit by exception).</t>
  </si>
  <si>
    <t>3.13.7</t>
  </si>
  <si>
    <t>Prevent remote devices from simultaneously establishing non-remote connections with organizational systems and communicating via some other connection to resources in external networks (i.e., split tunneling).</t>
  </si>
  <si>
    <t>3.13.8</t>
  </si>
  <si>
    <t>Implement cryptographic mechanisms to prevent unauthorized disclosure of CUI during transmission unless otherwise protected by alternative physical safeguards.</t>
  </si>
  <si>
    <t>3.13.9</t>
  </si>
  <si>
    <t>Terminate network connections associated with communications sessions at the end of the sessions or after a defined period of inactivity.</t>
  </si>
  <si>
    <t>Establish and manage cryptographic keys for cryptography employed in organizational systems.</t>
  </si>
  <si>
    <t>3.13.11</t>
  </si>
  <si>
    <t>Employ FIPS-validated cryptography when used to protect the confidentiality of CUI.</t>
  </si>
  <si>
    <t>3.13.12</t>
  </si>
  <si>
    <t>Prohibit remote activation 27 of collaborative computing devices and provide indication of devices in use to users present at the device.</t>
  </si>
  <si>
    <t>Control and monitor the use of mobile code.</t>
  </si>
  <si>
    <t>3.13.14</t>
  </si>
  <si>
    <t>Control and monitor the use of Voice over Internet Protocol (VoIP) technologies.</t>
  </si>
  <si>
    <t>3.13.15</t>
  </si>
  <si>
    <t>Protect the authenticity of communications sessions.</t>
  </si>
  <si>
    <t>3.13.16</t>
  </si>
  <si>
    <t>Protect the confidentiality of CUI at rest.</t>
  </si>
  <si>
    <t>3.14.1</t>
  </si>
  <si>
    <t>Identify, report, and correct system flaws in a timely manner.</t>
  </si>
  <si>
    <t>3.14.2</t>
  </si>
  <si>
    <t>Provide protection from malicious code at designated locations within organizational systems.</t>
  </si>
  <si>
    <t>3.14.3</t>
  </si>
  <si>
    <t>Monitor system security alerts and advisories and take action in response.</t>
  </si>
  <si>
    <t>Update malicious code protection mechanisms when new releases are available.</t>
  </si>
  <si>
    <t>3.14.5</t>
  </si>
  <si>
    <t>Perform periodic scans of organizational systems and real-time scans of files from external sources as files are downloaded, opened, or executed.</t>
  </si>
  <si>
    <t>3.14.6</t>
  </si>
  <si>
    <t>Monitor organizational systems, including inbound and outbound communications traffic, to detect attacks and indicators of potential attacks.</t>
  </si>
  <si>
    <t>3.14.7</t>
  </si>
  <si>
    <t>Identify unauthorized use of organizational systems.</t>
  </si>
  <si>
    <t>Limit system access to authorized users, processes acting on behalf of authorized users, and devices (including other systems).; Limit system access to the types of transactions and functions that authorized users are permitted to execute.; Prevent non-privileged users from executing privileged functions and capture the execution of such functions in audit logs.</t>
  </si>
  <si>
    <t>Monitor and control remote access sessions.; Employ cryptographic mechanisms to protect the confidentiality of remote access sessions.; Route remote access via managed access control points.; Authorize remote execution of privileged commands and remote access to security-relevant information; Limit unsuccessful logon attempts.; Require multifactor authentication to establish nonlocal maintenance sessions via external netw connections and terminate such connections when nonlocal maintenance is complete.; Limit access to CUI on system media to authorized users.; Prevent remote devices from simultaneously establishing non-remote connections with organizational systems and communicating via some other connection to resources in external networks (i.e., split tunneling).</t>
  </si>
  <si>
    <t>Prevent non-privileged users from executing privileged functions and capture the execution of such functions in audit logs.; Ensure that the actions of individual system users can be uniquely traced to those users so they can be held accountable for their actions.; Review and update logged events.; Alert in the event of an audit logging process failure.; Correlate audit record review, analysis, and reporting processes for investigation and response to indications of unlawful, unauthorized, suspicious, or unusual activity.; Track, review, approve or disapprove, and log changes to organizational systems.; Perform maintenance on organizational systems.; Supervise the maintenance activities of maintenance personnel without required access authorization.;Maintain audit logs of physical access.;Control and manage physical access devices.</t>
  </si>
  <si>
    <t>Track, review, approve or disapprove, and log changes to organizational systems.; Analyze the security impact of changes prior to implementation.</t>
  </si>
  <si>
    <t>Control the flow of CUI in accordance with approved authorizations.;Protect (i.e., physically control and securely store) system media containing CUI, both paper and digital.</t>
  </si>
  <si>
    <t>Encrypt CUI on mobile devices and mobile computing platforms.21;Protect (i.e., physically control and securely store) system media containing CUI, both paper and digital.</t>
  </si>
  <si>
    <t>Perform maintenance on organizational systems.;Provide controls on the tools, techniques, mechanisms, and personnel used to conduct system maintenance.;Sanitize or destroy system media containing CUI before disposal or release for reuse.</t>
  </si>
  <si>
    <t>Protect (i.e., physically control and securely store) system media containing CUI, both paper and digital.;Limit access to CUI on system media to authorized users.</t>
  </si>
  <si>
    <t>Establish an operational incident-handling capability for organizational systems that includes preparation, detection, analysis, containment, recovery, and user response activities.;Monitor organizational systems, including inbound and outbound communications traffic, to detect attacks and indicators of potential attacks.;Identify unauthorized use of organizational systems.</t>
  </si>
  <si>
    <t>Limit access to CUI on system media to authorized users.; Limit physical access to organizational systems, equipment, and the respective operating environments to authorized individuals.; Protect and monitor the physical facility and support infrastructure for organizational systems.; Control and manage physical access devices.; Enforce safeguarding measures for CUI at alternate work sites.; Periodically assess the security controls in organizational systems to determine if the controls are effective in their application.</t>
  </si>
  <si>
    <t>Protect (i.e., physically control and securely store) system media containing CUI, both paper and digital.;Control access to media containing CUI and maintain accountability for media during transport outside of controlled areas.;Control the use of removable media on system components.</t>
  </si>
  <si>
    <t>Screen individuals prior to authorizing access to organizational systems containing CUI.;Ensure that organizational systems containing CUI are protected during and after personnel actions such as terminations and transfers.</t>
  </si>
  <si>
    <t>Establish an operational incident-handling capability for organizational systems that includes preparation, detection, analysis, containment, recovery, and user response activities.;Develop and implement plans of action designed to correct deficiencies and reduce or eliminate vulnerabilities in organizational systems.</t>
  </si>
  <si>
    <t>Control connection of mobile devices.;Perform maintenance on organizational systems.;Separate user functionality from system management functionality.</t>
  </si>
  <si>
    <t>Periodically assess the risk to organizational operations (including mission, functions, image, or reputation), organizational assets, and individuals, resulting from the operation of organizational systems and the associated processing, storage, or transmission of CUI.;Scan for vulnerabilities in organizational systems and applications periodically and when new vulnerabilities affecting those systems and applications are identified.;Remediate vulnerabilities in accordance with risk assessments.</t>
  </si>
  <si>
    <r>
      <rPr>
        <sz val="10"/>
        <color rgb="FF231F20"/>
        <rFont val="Helvetica"/>
        <family val="2"/>
        <scheme val="minor"/>
      </rPr>
      <t>AC-1</t>
    </r>
  </si>
  <si>
    <r>
      <rPr>
        <sz val="10"/>
        <color rgb="FF231F20"/>
        <rFont val="Helvetica"/>
        <family val="2"/>
        <scheme val="minor"/>
      </rPr>
      <t>Access Control Policy and Procedures</t>
    </r>
  </si>
  <si>
    <r>
      <rPr>
        <sz val="10"/>
        <color rgb="FF231F20"/>
        <rFont val="Helvetica"/>
        <family val="2"/>
        <scheme val="minor"/>
      </rPr>
      <t>AC-2</t>
    </r>
  </si>
  <si>
    <r>
      <rPr>
        <sz val="10"/>
        <color rgb="FF231F20"/>
        <rFont val="Helvetica"/>
        <family val="2"/>
        <scheme val="minor"/>
      </rPr>
      <t>Account Management</t>
    </r>
  </si>
  <si>
    <r>
      <rPr>
        <sz val="10"/>
        <color rgb="FF231F20"/>
        <rFont val="Helvetica"/>
        <family val="2"/>
        <scheme val="minor"/>
      </rPr>
      <t>AC-3</t>
    </r>
  </si>
  <si>
    <r>
      <rPr>
        <sz val="10"/>
        <color rgb="FF231F20"/>
        <rFont val="Helvetica"/>
        <family val="2"/>
        <scheme val="minor"/>
      </rPr>
      <t>Access Enforcement</t>
    </r>
  </si>
  <si>
    <r>
      <rPr>
        <sz val="10"/>
        <color rgb="FF231F20"/>
        <rFont val="Helvetica"/>
        <family val="2"/>
        <scheme val="minor"/>
      </rPr>
      <t>AC-4</t>
    </r>
  </si>
  <si>
    <r>
      <rPr>
        <sz val="10"/>
        <color rgb="FF231F20"/>
        <rFont val="Helvetica"/>
        <family val="2"/>
        <scheme val="minor"/>
      </rPr>
      <t>Information Flow Enforcement</t>
    </r>
  </si>
  <si>
    <r>
      <rPr>
        <sz val="10"/>
        <color rgb="FF231F20"/>
        <rFont val="Helvetica"/>
        <family val="2"/>
        <scheme val="minor"/>
      </rPr>
      <t>AC-5</t>
    </r>
  </si>
  <si>
    <r>
      <rPr>
        <sz val="10"/>
        <color rgb="FF231F20"/>
        <rFont val="Helvetica"/>
        <family val="2"/>
        <scheme val="minor"/>
      </rPr>
      <t>Separation of Duties</t>
    </r>
  </si>
  <si>
    <r>
      <rPr>
        <sz val="10"/>
        <color rgb="FF231F20"/>
        <rFont val="Helvetica"/>
        <family val="2"/>
        <scheme val="minor"/>
      </rPr>
      <t>AC-6</t>
    </r>
  </si>
  <si>
    <r>
      <rPr>
        <sz val="10"/>
        <color rgb="FF231F20"/>
        <rFont val="Helvetica"/>
        <family val="2"/>
        <scheme val="minor"/>
      </rPr>
      <t>Least Privilege</t>
    </r>
  </si>
  <si>
    <t>AC-6(9)</t>
  </si>
  <si>
    <t>Access Control: Auditing use of privileged functions</t>
  </si>
  <si>
    <r>
      <rPr>
        <sz val="10"/>
        <color rgb="FF231F20"/>
        <rFont val="Helvetica"/>
        <family val="2"/>
        <scheme val="minor"/>
      </rPr>
      <t>AC-7</t>
    </r>
  </si>
  <si>
    <r>
      <rPr>
        <sz val="10"/>
        <color rgb="FF231F20"/>
        <rFont val="Helvetica"/>
        <family val="2"/>
        <scheme val="minor"/>
      </rPr>
      <t>Unsuccessful Logon Attempts</t>
    </r>
  </si>
  <si>
    <r>
      <rPr>
        <sz val="10"/>
        <color rgb="FF231F20"/>
        <rFont val="Helvetica"/>
        <family val="2"/>
        <scheme val="minor"/>
      </rPr>
      <t>AC-8</t>
    </r>
  </si>
  <si>
    <r>
      <rPr>
        <sz val="10"/>
        <color rgb="FF231F20"/>
        <rFont val="Helvetica"/>
        <family val="2"/>
        <scheme val="minor"/>
      </rPr>
      <t>System Use Notification</t>
    </r>
  </si>
  <si>
    <r>
      <rPr>
        <sz val="10"/>
        <color rgb="FF231F20"/>
        <rFont val="Helvetica"/>
        <family val="2"/>
        <scheme val="minor"/>
      </rPr>
      <t>AC-9</t>
    </r>
  </si>
  <si>
    <r>
      <rPr>
        <sz val="10"/>
        <color rgb="FF231F20"/>
        <rFont val="Helvetica"/>
        <family val="2"/>
        <scheme val="minor"/>
      </rPr>
      <t>Previous Logon (Access) Notification</t>
    </r>
  </si>
  <si>
    <r>
      <rPr>
        <sz val="10"/>
        <color rgb="FF231F20"/>
        <rFont val="Helvetica"/>
        <family val="2"/>
        <scheme val="minor"/>
      </rPr>
      <t>AC-10</t>
    </r>
  </si>
  <si>
    <r>
      <rPr>
        <sz val="10"/>
        <color rgb="FF231F20"/>
        <rFont val="Helvetica"/>
        <family val="2"/>
        <scheme val="minor"/>
      </rPr>
      <t>Concurrent Session Control</t>
    </r>
  </si>
  <si>
    <r>
      <rPr>
        <sz val="10"/>
        <color rgb="FF231F20"/>
        <rFont val="Helvetica"/>
        <family val="2"/>
        <scheme val="minor"/>
      </rPr>
      <t>AC-11</t>
    </r>
  </si>
  <si>
    <r>
      <rPr>
        <sz val="10"/>
        <color rgb="FF231F20"/>
        <rFont val="Helvetica"/>
        <family val="2"/>
        <scheme val="minor"/>
      </rPr>
      <t>Session Lock</t>
    </r>
  </si>
  <si>
    <r>
      <rPr>
        <sz val="10"/>
        <color rgb="FF231F20"/>
        <rFont val="Helvetica"/>
        <family val="2"/>
        <scheme val="minor"/>
      </rPr>
      <t>AC-12</t>
    </r>
  </si>
  <si>
    <r>
      <rPr>
        <sz val="10"/>
        <color rgb="FF231F20"/>
        <rFont val="Helvetica"/>
        <family val="2"/>
        <scheme val="minor"/>
      </rPr>
      <t>Session Termination</t>
    </r>
  </si>
  <si>
    <r>
      <rPr>
        <sz val="10"/>
        <color rgb="FF231F20"/>
        <rFont val="Helvetica"/>
        <family val="2"/>
        <scheme val="minor"/>
      </rPr>
      <t>AC-13</t>
    </r>
  </si>
  <si>
    <r>
      <rPr>
        <b/>
        <sz val="10"/>
        <color rgb="FF231F20"/>
        <rFont val="Helvetica"/>
        <family val="2"/>
        <scheme val="minor"/>
      </rPr>
      <t>Withdrawn</t>
    </r>
  </si>
  <si>
    <r>
      <rPr>
        <sz val="10"/>
        <color rgb="FF231F20"/>
        <rFont val="Helvetica"/>
        <family val="2"/>
        <scheme val="minor"/>
      </rPr>
      <t>AC-14</t>
    </r>
  </si>
  <si>
    <t>Permitted Actions without Identification or Authentication</t>
  </si>
  <si>
    <r>
      <rPr>
        <sz val="10"/>
        <color rgb="FF231F20"/>
        <rFont val="Helvetica"/>
        <family val="2"/>
        <scheme val="minor"/>
      </rPr>
      <t>AC-15</t>
    </r>
  </si>
  <si>
    <r>
      <rPr>
        <sz val="10"/>
        <color rgb="FF231F20"/>
        <rFont val="Helvetica"/>
        <family val="2"/>
        <scheme val="minor"/>
      </rPr>
      <t>AC-16</t>
    </r>
  </si>
  <si>
    <r>
      <rPr>
        <sz val="10"/>
        <color rgb="FF231F20"/>
        <rFont val="Helvetica"/>
        <family val="2"/>
        <scheme val="minor"/>
      </rPr>
      <t>Security Attributes</t>
    </r>
  </si>
  <si>
    <r>
      <rPr>
        <sz val="10"/>
        <color rgb="FF231F20"/>
        <rFont val="Helvetica"/>
        <family val="2"/>
        <scheme val="minor"/>
      </rPr>
      <t>AC-17</t>
    </r>
  </si>
  <si>
    <r>
      <rPr>
        <sz val="10"/>
        <color rgb="FF231F20"/>
        <rFont val="Helvetica"/>
        <family val="2"/>
        <scheme val="minor"/>
      </rPr>
      <t>Remote Access</t>
    </r>
  </si>
  <si>
    <r>
      <rPr>
        <sz val="10"/>
        <color rgb="FF231F20"/>
        <rFont val="Helvetica"/>
        <family val="2"/>
        <scheme val="minor"/>
      </rPr>
      <t>AC-18</t>
    </r>
  </si>
  <si>
    <r>
      <rPr>
        <sz val="10"/>
        <color rgb="FF231F20"/>
        <rFont val="Helvetica"/>
        <family val="2"/>
        <scheme val="minor"/>
      </rPr>
      <t>Wireless Access</t>
    </r>
  </si>
  <si>
    <r>
      <rPr>
        <sz val="10"/>
        <color rgb="FF231F20"/>
        <rFont val="Helvetica"/>
        <family val="2"/>
        <scheme val="minor"/>
      </rPr>
      <t>AC-19</t>
    </r>
  </si>
  <si>
    <r>
      <rPr>
        <sz val="10"/>
        <color rgb="FF231F20"/>
        <rFont val="Helvetica"/>
        <family val="2"/>
        <scheme val="minor"/>
      </rPr>
      <t>Access Control for Mobile Devices</t>
    </r>
  </si>
  <si>
    <t>Access Control: Full device / container based encryption</t>
  </si>
  <si>
    <r>
      <rPr>
        <sz val="10"/>
        <color rgb="FF231F20"/>
        <rFont val="Helvetica"/>
        <family val="2"/>
        <scheme val="minor"/>
      </rPr>
      <t>AC-20</t>
    </r>
  </si>
  <si>
    <r>
      <rPr>
        <sz val="10"/>
        <color rgb="FF231F20"/>
        <rFont val="Helvetica"/>
        <family val="2"/>
        <scheme val="minor"/>
      </rPr>
      <t>Use of External Information Systems</t>
    </r>
  </si>
  <si>
    <r>
      <rPr>
        <sz val="10"/>
        <color rgb="FF231F20"/>
        <rFont val="Helvetica"/>
        <family val="2"/>
        <scheme val="minor"/>
      </rPr>
      <t>AC-21</t>
    </r>
  </si>
  <si>
    <r>
      <rPr>
        <sz val="10"/>
        <color rgb="FF231F20"/>
        <rFont val="Helvetica"/>
        <family val="2"/>
        <scheme val="minor"/>
      </rPr>
      <t>Information Sharing</t>
    </r>
  </si>
  <si>
    <r>
      <rPr>
        <sz val="10"/>
        <color rgb="FF231F20"/>
        <rFont val="Helvetica"/>
        <family val="2"/>
        <scheme val="minor"/>
      </rPr>
      <t>AC-22</t>
    </r>
  </si>
  <si>
    <r>
      <rPr>
        <sz val="10"/>
        <color rgb="FF231F20"/>
        <rFont val="Helvetica"/>
        <family val="2"/>
        <scheme val="minor"/>
      </rPr>
      <t>Publicly Accessible Content</t>
    </r>
  </si>
  <si>
    <r>
      <rPr>
        <sz val="10"/>
        <color rgb="FF231F20"/>
        <rFont val="Helvetica"/>
        <family val="2"/>
        <scheme val="minor"/>
      </rPr>
      <t>AC-23</t>
    </r>
  </si>
  <si>
    <r>
      <rPr>
        <sz val="10"/>
        <color rgb="FF231F20"/>
        <rFont val="Helvetica"/>
        <family val="2"/>
        <scheme val="minor"/>
      </rPr>
      <t>Data Mining Protection</t>
    </r>
  </si>
  <si>
    <r>
      <rPr>
        <sz val="10"/>
        <color rgb="FF231F20"/>
        <rFont val="Helvetica"/>
        <family val="2"/>
        <scheme val="minor"/>
      </rPr>
      <t>AC-24</t>
    </r>
  </si>
  <si>
    <r>
      <rPr>
        <sz val="10"/>
        <color rgb="FF231F20"/>
        <rFont val="Helvetica"/>
        <family val="2"/>
        <scheme val="minor"/>
      </rPr>
      <t>Access Control Decisions</t>
    </r>
  </si>
  <si>
    <r>
      <rPr>
        <sz val="10"/>
        <color rgb="FF231F20"/>
        <rFont val="Helvetica"/>
        <family val="2"/>
        <scheme val="minor"/>
      </rPr>
      <t>AC-25</t>
    </r>
  </si>
  <si>
    <r>
      <rPr>
        <sz val="10"/>
        <color rgb="FF231F20"/>
        <rFont val="Helvetica"/>
        <family val="2"/>
        <scheme val="minor"/>
      </rPr>
      <t>Reference Monitor</t>
    </r>
  </si>
  <si>
    <r>
      <rPr>
        <sz val="10"/>
        <color rgb="FF231F20"/>
        <rFont val="Helvetica"/>
        <family val="2"/>
        <scheme val="minor"/>
      </rPr>
      <t>AT-1</t>
    </r>
  </si>
  <si>
    <t>Security Awareness and Training Policy and Procedures</t>
  </si>
  <si>
    <r>
      <rPr>
        <sz val="10"/>
        <color rgb="FF231F20"/>
        <rFont val="Helvetica"/>
        <family val="2"/>
        <scheme val="minor"/>
      </rPr>
      <t>AT-2</t>
    </r>
  </si>
  <si>
    <r>
      <rPr>
        <sz val="10"/>
        <color rgb="FF231F20"/>
        <rFont val="Helvetica"/>
        <family val="2"/>
        <scheme val="minor"/>
      </rPr>
      <t>Security Awareness Training</t>
    </r>
  </si>
  <si>
    <r>
      <rPr>
        <sz val="10"/>
        <color rgb="FF231F20"/>
        <rFont val="Helvetica"/>
        <family val="2"/>
        <scheme val="minor"/>
      </rPr>
      <t>AT-3</t>
    </r>
  </si>
  <si>
    <r>
      <rPr>
        <sz val="10"/>
        <color rgb="FF231F20"/>
        <rFont val="Helvetica"/>
        <family val="2"/>
        <scheme val="minor"/>
      </rPr>
      <t>Role-Based Security Training</t>
    </r>
  </si>
  <si>
    <r>
      <rPr>
        <sz val="10"/>
        <color rgb="FF231F20"/>
        <rFont val="Helvetica"/>
        <family val="2"/>
        <scheme val="minor"/>
      </rPr>
      <t>AT-4</t>
    </r>
  </si>
  <si>
    <r>
      <rPr>
        <sz val="10"/>
        <color rgb="FF231F20"/>
        <rFont val="Helvetica"/>
        <family val="2"/>
        <scheme val="minor"/>
      </rPr>
      <t>Security Training Records</t>
    </r>
  </si>
  <si>
    <r>
      <rPr>
        <sz val="10"/>
        <color rgb="FF231F20"/>
        <rFont val="Helvetica"/>
        <family val="2"/>
        <scheme val="minor"/>
      </rPr>
      <t>AT-5</t>
    </r>
  </si>
  <si>
    <r>
      <rPr>
        <sz val="10"/>
        <color rgb="FF231F20"/>
        <rFont val="Helvetica"/>
        <family val="2"/>
        <scheme val="minor"/>
      </rPr>
      <t>AU-1</t>
    </r>
  </si>
  <si>
    <t>Audit and Accountability Policy and Procedures</t>
  </si>
  <si>
    <r>
      <rPr>
        <sz val="10"/>
        <color rgb="FF231F20"/>
        <rFont val="Helvetica"/>
        <family val="2"/>
        <scheme val="minor"/>
      </rPr>
      <t>AU-2</t>
    </r>
  </si>
  <si>
    <r>
      <rPr>
        <sz val="10"/>
        <color rgb="FF231F20"/>
        <rFont val="Helvetica"/>
        <family val="2"/>
        <scheme val="minor"/>
      </rPr>
      <t>Audit Events</t>
    </r>
  </si>
  <si>
    <t>AU-2(3)</t>
  </si>
  <si>
    <t>Audit and Accountability: reviews and updates</t>
  </si>
  <si>
    <r>
      <rPr>
        <sz val="10"/>
        <color rgb="FF231F20"/>
        <rFont val="Helvetica"/>
        <family val="2"/>
        <scheme val="minor"/>
      </rPr>
      <t>AU-3</t>
    </r>
  </si>
  <si>
    <r>
      <rPr>
        <sz val="10"/>
        <color rgb="FF231F20"/>
        <rFont val="Helvetica"/>
        <family val="2"/>
        <scheme val="minor"/>
      </rPr>
      <t>Content of Audit Records</t>
    </r>
  </si>
  <si>
    <r>
      <rPr>
        <sz val="10"/>
        <color rgb="FF231F20"/>
        <rFont val="Helvetica"/>
        <family val="2"/>
        <scheme val="minor"/>
      </rPr>
      <t>AU-4</t>
    </r>
  </si>
  <si>
    <r>
      <rPr>
        <sz val="10"/>
        <color rgb="FF231F20"/>
        <rFont val="Helvetica"/>
        <family val="2"/>
        <scheme val="minor"/>
      </rPr>
      <t>Audit Storage Capacity</t>
    </r>
  </si>
  <si>
    <r>
      <rPr>
        <sz val="10"/>
        <color rgb="FF231F20"/>
        <rFont val="Helvetica"/>
        <family val="2"/>
        <scheme val="minor"/>
      </rPr>
      <t>AU-5</t>
    </r>
  </si>
  <si>
    <r>
      <rPr>
        <sz val="10"/>
        <color rgb="FF231F20"/>
        <rFont val="Helvetica"/>
        <family val="2"/>
        <scheme val="minor"/>
      </rPr>
      <t>Response to Audit Processing Failures</t>
    </r>
  </si>
  <si>
    <r>
      <rPr>
        <sz val="10"/>
        <color rgb="FF231F20"/>
        <rFont val="Helvetica"/>
        <family val="2"/>
        <scheme val="minor"/>
      </rPr>
      <t>AU-6</t>
    </r>
  </si>
  <si>
    <r>
      <rPr>
        <sz val="10"/>
        <color rgb="FF231F20"/>
        <rFont val="Helvetica"/>
        <family val="2"/>
        <scheme val="minor"/>
      </rPr>
      <t>Audit Review, Analysis, and Reporting</t>
    </r>
  </si>
  <si>
    <r>
      <rPr>
        <sz val="10"/>
        <color rgb="FF231F20"/>
        <rFont val="Helvetica"/>
        <family val="2"/>
        <scheme val="minor"/>
      </rPr>
      <t>AU-7</t>
    </r>
  </si>
  <si>
    <r>
      <rPr>
        <sz val="10"/>
        <color rgb="FF231F20"/>
        <rFont val="Helvetica"/>
        <family val="2"/>
        <scheme val="minor"/>
      </rPr>
      <t>Audit Reduction and Report Generation</t>
    </r>
  </si>
  <si>
    <r>
      <rPr>
        <sz val="10"/>
        <color rgb="FF231F20"/>
        <rFont val="Helvetica"/>
        <family val="2"/>
        <scheme val="minor"/>
      </rPr>
      <t>AU-8</t>
    </r>
  </si>
  <si>
    <r>
      <rPr>
        <sz val="10"/>
        <color rgb="FF231F20"/>
        <rFont val="Helvetica"/>
        <family val="2"/>
        <scheme val="minor"/>
      </rPr>
      <t>Time Stamps</t>
    </r>
  </si>
  <si>
    <r>
      <rPr>
        <sz val="10"/>
        <color rgb="FF231F20"/>
        <rFont val="Helvetica"/>
        <family val="2"/>
        <scheme val="minor"/>
      </rPr>
      <t>AU-9</t>
    </r>
  </si>
  <si>
    <r>
      <rPr>
        <sz val="10"/>
        <color rgb="FF231F20"/>
        <rFont val="Helvetica"/>
        <family val="2"/>
        <scheme val="minor"/>
      </rPr>
      <t>Protection of Audit Information</t>
    </r>
  </si>
  <si>
    <r>
      <rPr>
        <sz val="10"/>
        <color rgb="FF231F20"/>
        <rFont val="Helvetica"/>
        <family val="2"/>
        <scheme val="minor"/>
      </rPr>
      <t>AU-10</t>
    </r>
  </si>
  <si>
    <r>
      <rPr>
        <sz val="10"/>
        <color rgb="FF231F20"/>
        <rFont val="Helvetica"/>
        <family val="2"/>
        <scheme val="minor"/>
      </rPr>
      <t>Non-repudiation</t>
    </r>
  </si>
  <si>
    <r>
      <rPr>
        <sz val="10"/>
        <color rgb="FF231F20"/>
        <rFont val="Helvetica"/>
        <family val="2"/>
        <scheme val="minor"/>
      </rPr>
      <t>AU-11</t>
    </r>
  </si>
  <si>
    <r>
      <rPr>
        <sz val="10"/>
        <color rgb="FF231F20"/>
        <rFont val="Helvetica"/>
        <family val="2"/>
        <scheme val="minor"/>
      </rPr>
      <t>Audit Record Retention</t>
    </r>
  </si>
  <si>
    <r>
      <rPr>
        <sz val="10"/>
        <color rgb="FF231F20"/>
        <rFont val="Helvetica"/>
        <family val="2"/>
        <scheme val="minor"/>
      </rPr>
      <t>AU-12</t>
    </r>
  </si>
  <si>
    <r>
      <rPr>
        <sz val="10"/>
        <color rgb="FF231F20"/>
        <rFont val="Helvetica"/>
        <family val="2"/>
        <scheme val="minor"/>
      </rPr>
      <t>Audit Generation</t>
    </r>
  </si>
  <si>
    <r>
      <rPr>
        <sz val="10"/>
        <color rgb="FF231F20"/>
        <rFont val="Helvetica"/>
        <family val="2"/>
        <scheme val="minor"/>
      </rPr>
      <t>AU-13</t>
    </r>
  </si>
  <si>
    <r>
      <rPr>
        <sz val="10"/>
        <color rgb="FF231F20"/>
        <rFont val="Helvetica"/>
        <family val="2"/>
        <scheme val="minor"/>
      </rPr>
      <t>Monitoring for Information Disclosure</t>
    </r>
  </si>
  <si>
    <r>
      <rPr>
        <sz val="10"/>
        <color rgb="FF231F20"/>
        <rFont val="Helvetica"/>
        <family val="2"/>
        <scheme val="minor"/>
      </rPr>
      <t>AU-14</t>
    </r>
  </si>
  <si>
    <r>
      <rPr>
        <sz val="10"/>
        <color rgb="FF231F20"/>
        <rFont val="Helvetica"/>
        <family val="2"/>
        <scheme val="minor"/>
      </rPr>
      <t>Session Audit</t>
    </r>
  </si>
  <si>
    <r>
      <rPr>
        <sz val="10"/>
        <color rgb="FF231F20"/>
        <rFont val="Helvetica"/>
        <family val="2"/>
        <scheme val="minor"/>
      </rPr>
      <t>AU-15</t>
    </r>
  </si>
  <si>
    <r>
      <rPr>
        <sz val="10"/>
        <color rgb="FF231F20"/>
        <rFont val="Helvetica"/>
        <family val="2"/>
        <scheme val="minor"/>
      </rPr>
      <t>Alternate Audit Capability</t>
    </r>
  </si>
  <si>
    <r>
      <rPr>
        <sz val="10"/>
        <color rgb="FF231F20"/>
        <rFont val="Helvetica"/>
        <family val="2"/>
        <scheme val="minor"/>
      </rPr>
      <t>AU-16</t>
    </r>
  </si>
  <si>
    <r>
      <rPr>
        <sz val="10"/>
        <color rgb="FF231F20"/>
        <rFont val="Helvetica"/>
        <family val="2"/>
        <scheme val="minor"/>
      </rPr>
      <t>Cross-Organizational Auditing</t>
    </r>
  </si>
  <si>
    <r>
      <rPr>
        <sz val="10"/>
        <color rgb="FF231F20"/>
        <rFont val="Helvetica"/>
        <family val="2"/>
        <scheme val="minor"/>
      </rPr>
      <t>CA-1</t>
    </r>
  </si>
  <si>
    <t>Security Assessment and Authorization Policies and Procedures</t>
  </si>
  <si>
    <r>
      <rPr>
        <sz val="10"/>
        <color rgb="FF231F20"/>
        <rFont val="Helvetica"/>
        <family val="2"/>
        <scheme val="minor"/>
      </rPr>
      <t>CA-2</t>
    </r>
  </si>
  <si>
    <r>
      <rPr>
        <sz val="10"/>
        <color rgb="FF231F20"/>
        <rFont val="Helvetica"/>
        <family val="2"/>
        <scheme val="minor"/>
      </rPr>
      <t>Security Assessments</t>
    </r>
  </si>
  <si>
    <r>
      <rPr>
        <sz val="10"/>
        <color rgb="FF231F20"/>
        <rFont val="Helvetica"/>
        <family val="2"/>
        <scheme val="minor"/>
      </rPr>
      <t>CA-3</t>
    </r>
  </si>
  <si>
    <r>
      <rPr>
        <sz val="10"/>
        <color rgb="FF231F20"/>
        <rFont val="Helvetica"/>
        <family val="2"/>
        <scheme val="minor"/>
      </rPr>
      <t>System Interconnections</t>
    </r>
  </si>
  <si>
    <r>
      <rPr>
        <sz val="10"/>
        <color rgb="FF231F20"/>
        <rFont val="Helvetica"/>
        <family val="2"/>
        <scheme val="minor"/>
      </rPr>
      <t>CA-4</t>
    </r>
  </si>
  <si>
    <r>
      <rPr>
        <sz val="10"/>
        <color rgb="FF231F20"/>
        <rFont val="Helvetica"/>
        <family val="2"/>
        <scheme val="minor"/>
      </rPr>
      <t>CA-5</t>
    </r>
  </si>
  <si>
    <r>
      <rPr>
        <sz val="10"/>
        <color rgb="FF231F20"/>
        <rFont val="Helvetica"/>
        <family val="2"/>
        <scheme val="minor"/>
      </rPr>
      <t>Plan of Action and Milestones</t>
    </r>
  </si>
  <si>
    <r>
      <rPr>
        <sz val="10"/>
        <color rgb="FF231F20"/>
        <rFont val="Helvetica"/>
        <family val="2"/>
        <scheme val="minor"/>
      </rPr>
      <t>CA-6</t>
    </r>
  </si>
  <si>
    <r>
      <rPr>
        <sz val="10"/>
        <color rgb="FF231F20"/>
        <rFont val="Helvetica"/>
        <family val="2"/>
        <scheme val="minor"/>
      </rPr>
      <t>Security Authorization</t>
    </r>
  </si>
  <si>
    <r>
      <rPr>
        <sz val="10"/>
        <color rgb="FF231F20"/>
        <rFont val="Helvetica"/>
        <family val="2"/>
        <scheme val="minor"/>
      </rPr>
      <t>CA-7</t>
    </r>
  </si>
  <si>
    <r>
      <rPr>
        <sz val="10"/>
        <color rgb="FF231F20"/>
        <rFont val="Helvetica"/>
        <family val="2"/>
        <scheme val="minor"/>
      </rPr>
      <t>Continuous Monitoring</t>
    </r>
  </si>
  <si>
    <r>
      <rPr>
        <sz val="10"/>
        <color rgb="FF231F20"/>
        <rFont val="Helvetica"/>
        <family val="2"/>
        <scheme val="minor"/>
      </rPr>
      <t>CA-8</t>
    </r>
  </si>
  <si>
    <r>
      <rPr>
        <sz val="10"/>
        <color rgb="FF231F20"/>
        <rFont val="Helvetica"/>
        <family val="2"/>
        <scheme val="minor"/>
      </rPr>
      <t>Penetration Testing</t>
    </r>
  </si>
  <si>
    <r>
      <rPr>
        <sz val="10"/>
        <color rgb="FF231F20"/>
        <rFont val="Helvetica"/>
        <family val="2"/>
        <scheme val="minor"/>
      </rPr>
      <t>CA-9</t>
    </r>
  </si>
  <si>
    <r>
      <rPr>
        <sz val="10"/>
        <color rgb="FF231F20"/>
        <rFont val="Helvetica"/>
        <family val="2"/>
        <scheme val="minor"/>
      </rPr>
      <t>Internal System Connections</t>
    </r>
  </si>
  <si>
    <r>
      <rPr>
        <sz val="10"/>
        <color rgb="FF231F20"/>
        <rFont val="Helvetica"/>
        <family val="2"/>
        <scheme val="minor"/>
      </rPr>
      <t>CM-1</t>
    </r>
  </si>
  <si>
    <t>Configuration Management Policy and Procedures</t>
  </si>
  <si>
    <r>
      <rPr>
        <sz val="10"/>
        <color rgb="FF231F20"/>
        <rFont val="Helvetica"/>
        <family val="2"/>
        <scheme val="minor"/>
      </rPr>
      <t>CM-2</t>
    </r>
  </si>
  <si>
    <r>
      <rPr>
        <sz val="10"/>
        <color rgb="FF231F20"/>
        <rFont val="Helvetica"/>
        <family val="2"/>
        <scheme val="minor"/>
      </rPr>
      <t>Baseline Configuration</t>
    </r>
  </si>
  <si>
    <r>
      <rPr>
        <sz val="10"/>
        <color rgb="FF231F20"/>
        <rFont val="Helvetica"/>
        <family val="2"/>
        <scheme val="minor"/>
      </rPr>
      <t>CM-3</t>
    </r>
  </si>
  <si>
    <r>
      <rPr>
        <sz val="10"/>
        <color rgb="FF231F20"/>
        <rFont val="Helvetica"/>
        <family val="2"/>
        <scheme val="minor"/>
      </rPr>
      <t>Configuration Change Control</t>
    </r>
  </si>
  <si>
    <r>
      <rPr>
        <sz val="10"/>
        <color rgb="FF231F20"/>
        <rFont val="Helvetica"/>
        <family val="2"/>
        <scheme val="minor"/>
      </rPr>
      <t>CM-4</t>
    </r>
  </si>
  <si>
    <r>
      <rPr>
        <sz val="10"/>
        <color rgb="FF231F20"/>
        <rFont val="Helvetica"/>
        <family val="2"/>
        <scheme val="minor"/>
      </rPr>
      <t>Security Impact Analysis</t>
    </r>
  </si>
  <si>
    <r>
      <rPr>
        <sz val="10"/>
        <color rgb="FF231F20"/>
        <rFont val="Helvetica"/>
        <family val="2"/>
        <scheme val="minor"/>
      </rPr>
      <t>CM-5</t>
    </r>
  </si>
  <si>
    <r>
      <rPr>
        <sz val="10"/>
        <color rgb="FF231F20"/>
        <rFont val="Helvetica"/>
        <family val="2"/>
        <scheme val="minor"/>
      </rPr>
      <t>Access Restrictions for Change</t>
    </r>
  </si>
  <si>
    <r>
      <rPr>
        <sz val="10"/>
        <color rgb="FF231F20"/>
        <rFont val="Helvetica"/>
        <family val="2"/>
        <scheme val="minor"/>
      </rPr>
      <t>CM-6</t>
    </r>
  </si>
  <si>
    <r>
      <rPr>
        <sz val="10"/>
        <color rgb="FF231F20"/>
        <rFont val="Helvetica"/>
        <family val="2"/>
        <scheme val="minor"/>
      </rPr>
      <t>Configuration Settings</t>
    </r>
  </si>
  <si>
    <r>
      <rPr>
        <sz val="10"/>
        <color rgb="FF231F20"/>
        <rFont val="Helvetica"/>
        <family val="2"/>
        <scheme val="minor"/>
      </rPr>
      <t>CM-7</t>
    </r>
  </si>
  <si>
    <r>
      <rPr>
        <sz val="10"/>
        <color rgb="FF231F20"/>
        <rFont val="Helvetica"/>
        <family val="2"/>
        <scheme val="minor"/>
      </rPr>
      <t>Least Functionality</t>
    </r>
  </si>
  <si>
    <r>
      <rPr>
        <sz val="10"/>
        <color rgb="FF231F20"/>
        <rFont val="Helvetica"/>
        <family val="2"/>
        <scheme val="minor"/>
      </rPr>
      <t>CM-8</t>
    </r>
  </si>
  <si>
    <r>
      <rPr>
        <sz val="10"/>
        <color rgb="FF231F20"/>
        <rFont val="Helvetica"/>
        <family val="2"/>
        <scheme val="minor"/>
      </rPr>
      <t>Information System Component Inventory</t>
    </r>
  </si>
  <si>
    <r>
      <rPr>
        <sz val="10"/>
        <color rgb="FF231F20"/>
        <rFont val="Helvetica"/>
        <family val="2"/>
        <scheme val="minor"/>
      </rPr>
      <t>CM-9</t>
    </r>
  </si>
  <si>
    <r>
      <rPr>
        <sz val="10"/>
        <color rgb="FF231F20"/>
        <rFont val="Helvetica"/>
        <family val="2"/>
        <scheme val="minor"/>
      </rPr>
      <t>Configuration Management Plan</t>
    </r>
  </si>
  <si>
    <r>
      <rPr>
        <sz val="10"/>
        <color rgb="FF231F20"/>
        <rFont val="Helvetica"/>
        <family val="2"/>
        <scheme val="minor"/>
      </rPr>
      <t>CM-10</t>
    </r>
  </si>
  <si>
    <r>
      <rPr>
        <sz val="10"/>
        <color rgb="FF231F20"/>
        <rFont val="Helvetica"/>
        <family val="2"/>
        <scheme val="minor"/>
      </rPr>
      <t>Software Usage Restrictions</t>
    </r>
  </si>
  <si>
    <r>
      <rPr>
        <sz val="10"/>
        <color rgb="FF231F20"/>
        <rFont val="Helvetica"/>
        <family val="2"/>
        <scheme val="minor"/>
      </rPr>
      <t>CM-11</t>
    </r>
  </si>
  <si>
    <r>
      <rPr>
        <sz val="10"/>
        <color rgb="FF231F20"/>
        <rFont val="Helvetica"/>
        <family val="2"/>
        <scheme val="minor"/>
      </rPr>
      <t>User-Installed Software</t>
    </r>
  </si>
  <si>
    <r>
      <rPr>
        <sz val="10"/>
        <color rgb="FF231F20"/>
        <rFont val="Helvetica"/>
        <family val="2"/>
        <scheme val="minor"/>
      </rPr>
      <t>CP-1</t>
    </r>
  </si>
  <si>
    <t>Contingency Planning Policy and Procedures</t>
  </si>
  <si>
    <r>
      <rPr>
        <sz val="10"/>
        <color rgb="FF231F20"/>
        <rFont val="Helvetica"/>
        <family val="2"/>
        <scheme val="minor"/>
      </rPr>
      <t>CP-2</t>
    </r>
  </si>
  <si>
    <r>
      <rPr>
        <sz val="10"/>
        <color rgb="FF231F20"/>
        <rFont val="Helvetica"/>
        <family val="2"/>
        <scheme val="minor"/>
      </rPr>
      <t>Contingency Plan</t>
    </r>
  </si>
  <si>
    <r>
      <rPr>
        <sz val="10"/>
        <color rgb="FF231F20"/>
        <rFont val="Helvetica"/>
        <family val="2"/>
        <scheme val="minor"/>
      </rPr>
      <t>CP-3</t>
    </r>
  </si>
  <si>
    <r>
      <rPr>
        <sz val="10"/>
        <color rgb="FF231F20"/>
        <rFont val="Helvetica"/>
        <family val="2"/>
        <scheme val="minor"/>
      </rPr>
      <t>Contingency Training</t>
    </r>
  </si>
  <si>
    <r>
      <rPr>
        <sz val="10"/>
        <color rgb="FF231F20"/>
        <rFont val="Helvetica"/>
        <family val="2"/>
        <scheme val="minor"/>
      </rPr>
      <t>CP-4</t>
    </r>
  </si>
  <si>
    <r>
      <rPr>
        <sz val="10"/>
        <color rgb="FF231F20"/>
        <rFont val="Helvetica"/>
        <family val="2"/>
        <scheme val="minor"/>
      </rPr>
      <t>Contingency Plan Testing</t>
    </r>
  </si>
  <si>
    <r>
      <rPr>
        <sz val="10"/>
        <color rgb="FF231F20"/>
        <rFont val="Helvetica"/>
        <family val="2"/>
        <scheme val="minor"/>
      </rPr>
      <t>CP-5</t>
    </r>
  </si>
  <si>
    <r>
      <rPr>
        <sz val="10"/>
        <color rgb="FF231F20"/>
        <rFont val="Helvetica"/>
        <family val="2"/>
        <scheme val="minor"/>
      </rPr>
      <t>CP-6</t>
    </r>
  </si>
  <si>
    <r>
      <rPr>
        <sz val="10"/>
        <color rgb="FF231F20"/>
        <rFont val="Helvetica"/>
        <family val="2"/>
        <scheme val="minor"/>
      </rPr>
      <t>Alternate Storage Site</t>
    </r>
  </si>
  <si>
    <r>
      <rPr>
        <sz val="10"/>
        <color rgb="FF231F20"/>
        <rFont val="Helvetica"/>
        <family val="2"/>
        <scheme val="minor"/>
      </rPr>
      <t>CP-7</t>
    </r>
  </si>
  <si>
    <r>
      <rPr>
        <sz val="10"/>
        <color rgb="FF231F20"/>
        <rFont val="Helvetica"/>
        <family val="2"/>
        <scheme val="minor"/>
      </rPr>
      <t>Alternate Processing Site</t>
    </r>
  </si>
  <si>
    <r>
      <rPr>
        <sz val="10"/>
        <color rgb="FF231F20"/>
        <rFont val="Helvetica"/>
        <family val="2"/>
        <scheme val="minor"/>
      </rPr>
      <t>CP-8</t>
    </r>
  </si>
  <si>
    <r>
      <rPr>
        <sz val="10"/>
        <color rgb="FF231F20"/>
        <rFont val="Helvetica"/>
        <family val="2"/>
        <scheme val="minor"/>
      </rPr>
      <t>Telecommunications Services</t>
    </r>
  </si>
  <si>
    <r>
      <rPr>
        <sz val="10"/>
        <color rgb="FF231F20"/>
        <rFont val="Helvetica"/>
        <family val="2"/>
        <scheme val="minor"/>
      </rPr>
      <t>CP-9</t>
    </r>
  </si>
  <si>
    <r>
      <rPr>
        <sz val="10"/>
        <color rgb="FF231F20"/>
        <rFont val="Helvetica"/>
        <family val="2"/>
        <scheme val="minor"/>
      </rPr>
      <t>Information System Backup</t>
    </r>
  </si>
  <si>
    <r>
      <rPr>
        <sz val="10"/>
        <color rgb="FF231F20"/>
        <rFont val="Helvetica"/>
        <family val="2"/>
        <scheme val="minor"/>
      </rPr>
      <t>CP-10</t>
    </r>
  </si>
  <si>
    <t>Information System Recovery and Reconstitution</t>
  </si>
  <si>
    <r>
      <rPr>
        <sz val="10"/>
        <color rgb="FF231F20"/>
        <rFont val="Helvetica"/>
        <family val="2"/>
        <scheme val="minor"/>
      </rPr>
      <t>CP-11</t>
    </r>
  </si>
  <si>
    <r>
      <rPr>
        <sz val="10"/>
        <color rgb="FF231F20"/>
        <rFont val="Helvetica"/>
        <family val="2"/>
        <scheme val="minor"/>
      </rPr>
      <t>Alternate Communications Protocols</t>
    </r>
  </si>
  <si>
    <r>
      <rPr>
        <sz val="10"/>
        <color rgb="FF231F20"/>
        <rFont val="Helvetica"/>
        <family val="2"/>
        <scheme val="minor"/>
      </rPr>
      <t>CP-12</t>
    </r>
  </si>
  <si>
    <r>
      <rPr>
        <sz val="10"/>
        <color rgb="FF231F20"/>
        <rFont val="Helvetica"/>
        <family val="2"/>
        <scheme val="minor"/>
      </rPr>
      <t>Safe Mode</t>
    </r>
  </si>
  <si>
    <r>
      <rPr>
        <sz val="10"/>
        <color rgb="FF231F20"/>
        <rFont val="Helvetica"/>
        <family val="2"/>
        <scheme val="minor"/>
      </rPr>
      <t>CP-13</t>
    </r>
  </si>
  <si>
    <r>
      <rPr>
        <sz val="10"/>
        <color rgb="FF231F20"/>
        <rFont val="Helvetica"/>
        <family val="2"/>
        <scheme val="minor"/>
      </rPr>
      <t>Alternative Security Mechanisms</t>
    </r>
  </si>
  <si>
    <r>
      <rPr>
        <sz val="10"/>
        <color rgb="FF231F20"/>
        <rFont val="Helvetica"/>
        <family val="2"/>
        <scheme val="minor"/>
      </rPr>
      <t>IA-1</t>
    </r>
  </si>
  <si>
    <t>Identification and Authentication Policy and Procedures</t>
  </si>
  <si>
    <r>
      <rPr>
        <sz val="10"/>
        <color rgb="FF231F20"/>
        <rFont val="Helvetica"/>
        <family val="2"/>
        <scheme val="minor"/>
      </rPr>
      <t>IA-2</t>
    </r>
  </si>
  <si>
    <t>Identification and Authentication (Organizational Users)</t>
  </si>
  <si>
    <r>
      <rPr>
        <sz val="10"/>
        <color rgb="FF231F20"/>
        <rFont val="Helvetica"/>
        <family val="2"/>
        <scheme val="minor"/>
      </rPr>
      <t>IA-3</t>
    </r>
  </si>
  <si>
    <r>
      <rPr>
        <sz val="10"/>
        <color rgb="FF231F20"/>
        <rFont val="Helvetica"/>
        <family val="2"/>
        <scheme val="minor"/>
      </rPr>
      <t>Device Identification and Authentication</t>
    </r>
  </si>
  <si>
    <r>
      <rPr>
        <sz val="10"/>
        <color rgb="FF231F20"/>
        <rFont val="Helvetica"/>
        <family val="2"/>
        <scheme val="minor"/>
      </rPr>
      <t>IA-4</t>
    </r>
  </si>
  <si>
    <r>
      <rPr>
        <sz val="10"/>
        <color rgb="FF231F20"/>
        <rFont val="Helvetica"/>
        <family val="2"/>
        <scheme val="minor"/>
      </rPr>
      <t>Identifier Management</t>
    </r>
  </si>
  <si>
    <r>
      <rPr>
        <sz val="10"/>
        <color rgb="FF231F20"/>
        <rFont val="Helvetica"/>
        <family val="2"/>
        <scheme val="minor"/>
      </rPr>
      <t>IA-5</t>
    </r>
  </si>
  <si>
    <r>
      <rPr>
        <sz val="10"/>
        <color rgb="FF231F20"/>
        <rFont val="Helvetica"/>
        <family val="2"/>
        <scheme val="minor"/>
      </rPr>
      <t>Authenticator Management</t>
    </r>
  </si>
  <si>
    <t>Password -Based Authentication: Enforces minimum complexity</t>
  </si>
  <si>
    <r>
      <rPr>
        <sz val="10"/>
        <color rgb="FF231F20"/>
        <rFont val="Helvetica"/>
        <family val="2"/>
        <scheme val="minor"/>
      </rPr>
      <t>IA-6</t>
    </r>
  </si>
  <si>
    <r>
      <rPr>
        <sz val="10"/>
        <color rgb="FF231F20"/>
        <rFont val="Helvetica"/>
        <family val="2"/>
        <scheme val="minor"/>
      </rPr>
      <t>Authenticator Feedback</t>
    </r>
  </si>
  <si>
    <r>
      <rPr>
        <sz val="10"/>
        <color rgb="FF231F20"/>
        <rFont val="Helvetica"/>
        <family val="2"/>
        <scheme val="minor"/>
      </rPr>
      <t>IA-7</t>
    </r>
  </si>
  <si>
    <r>
      <rPr>
        <sz val="10"/>
        <color rgb="FF231F20"/>
        <rFont val="Helvetica"/>
        <family val="2"/>
        <scheme val="minor"/>
      </rPr>
      <t>Cryptographic Module Authentication</t>
    </r>
  </si>
  <si>
    <r>
      <rPr>
        <sz val="10"/>
        <color rgb="FF231F20"/>
        <rFont val="Helvetica"/>
        <family val="2"/>
        <scheme val="minor"/>
      </rPr>
      <t>IA-8</t>
    </r>
  </si>
  <si>
    <r>
      <rPr>
        <sz val="10"/>
        <color rgb="FF231F20"/>
        <rFont val="Helvetica"/>
        <family val="2"/>
        <scheme val="minor"/>
      </rPr>
      <t>Identification and Authentication (Non- Organizational Users)</t>
    </r>
  </si>
  <si>
    <r>
      <rPr>
        <sz val="10"/>
        <color rgb="FF231F20"/>
        <rFont val="Helvetica"/>
        <family val="2"/>
        <scheme val="minor"/>
      </rPr>
      <t>IA-9</t>
    </r>
  </si>
  <si>
    <r>
      <rPr>
        <sz val="10"/>
        <color rgb="FF231F20"/>
        <rFont val="Helvetica"/>
        <family val="2"/>
        <scheme val="minor"/>
      </rPr>
      <t>Service Identification and Authentication</t>
    </r>
  </si>
  <si>
    <r>
      <rPr>
        <sz val="10"/>
        <color rgb="FF231F20"/>
        <rFont val="Helvetica"/>
        <family val="2"/>
        <scheme val="minor"/>
      </rPr>
      <t>IA-10</t>
    </r>
  </si>
  <si>
    <r>
      <rPr>
        <sz val="10"/>
        <color rgb="FF231F20"/>
        <rFont val="Helvetica"/>
        <family val="2"/>
        <scheme val="minor"/>
      </rPr>
      <t>Adaptive Identification and Authentication</t>
    </r>
  </si>
  <si>
    <r>
      <rPr>
        <sz val="10"/>
        <color rgb="FF231F20"/>
        <rFont val="Helvetica"/>
        <family val="2"/>
        <scheme val="minor"/>
      </rPr>
      <t>IA-11</t>
    </r>
  </si>
  <si>
    <r>
      <rPr>
        <sz val="10"/>
        <color rgb="FF231F20"/>
        <rFont val="Helvetica"/>
        <family val="2"/>
        <scheme val="minor"/>
      </rPr>
      <t>Re-authentication</t>
    </r>
  </si>
  <si>
    <r>
      <rPr>
        <sz val="10"/>
        <color rgb="FF231F20"/>
        <rFont val="Helvetica"/>
        <family val="2"/>
        <scheme val="minor"/>
      </rPr>
      <t>IR-1</t>
    </r>
  </si>
  <si>
    <r>
      <rPr>
        <sz val="10"/>
        <color rgb="FF231F20"/>
        <rFont val="Helvetica"/>
        <family val="2"/>
        <scheme val="minor"/>
      </rPr>
      <t>Incident Response Policy and Procedures</t>
    </r>
  </si>
  <si>
    <r>
      <rPr>
        <sz val="10"/>
        <color rgb="FF231F20"/>
        <rFont val="Helvetica"/>
        <family val="2"/>
        <scheme val="minor"/>
      </rPr>
      <t>IR-2</t>
    </r>
  </si>
  <si>
    <r>
      <rPr>
        <sz val="10"/>
        <color rgb="FF231F20"/>
        <rFont val="Helvetica"/>
        <family val="2"/>
        <scheme val="minor"/>
      </rPr>
      <t>Incident Response Training</t>
    </r>
  </si>
  <si>
    <r>
      <rPr>
        <sz val="10"/>
        <color rgb="FF231F20"/>
        <rFont val="Helvetica"/>
        <family val="2"/>
        <scheme val="minor"/>
      </rPr>
      <t>IR-3</t>
    </r>
  </si>
  <si>
    <r>
      <rPr>
        <sz val="10"/>
        <color rgb="FF231F20"/>
        <rFont val="Helvetica"/>
        <family val="2"/>
        <scheme val="minor"/>
      </rPr>
      <t>Incident Response Testing</t>
    </r>
  </si>
  <si>
    <r>
      <rPr>
        <sz val="10"/>
        <color rgb="FF231F20"/>
        <rFont val="Helvetica"/>
        <family val="2"/>
        <scheme val="minor"/>
      </rPr>
      <t>IR-4</t>
    </r>
  </si>
  <si>
    <r>
      <rPr>
        <sz val="10"/>
        <color rgb="FF231F20"/>
        <rFont val="Helvetica"/>
        <family val="2"/>
        <scheme val="minor"/>
      </rPr>
      <t>Incident Handling</t>
    </r>
  </si>
  <si>
    <r>
      <rPr>
        <sz val="10"/>
        <color rgb="FF231F20"/>
        <rFont val="Helvetica"/>
        <family val="2"/>
        <scheme val="minor"/>
      </rPr>
      <t>IR-5</t>
    </r>
  </si>
  <si>
    <r>
      <rPr>
        <sz val="10"/>
        <color rgb="FF231F20"/>
        <rFont val="Helvetica"/>
        <family val="2"/>
        <scheme val="minor"/>
      </rPr>
      <t>Incident Monitoring</t>
    </r>
  </si>
  <si>
    <r>
      <rPr>
        <sz val="10"/>
        <color rgb="FF231F20"/>
        <rFont val="Helvetica"/>
        <family val="2"/>
        <scheme val="minor"/>
      </rPr>
      <t>IR-6</t>
    </r>
  </si>
  <si>
    <r>
      <rPr>
        <sz val="10"/>
        <color rgb="FF231F20"/>
        <rFont val="Helvetica"/>
        <family val="2"/>
        <scheme val="minor"/>
      </rPr>
      <t>Incident Reporting</t>
    </r>
  </si>
  <si>
    <r>
      <rPr>
        <sz val="10"/>
        <color rgb="FF231F20"/>
        <rFont val="Helvetica"/>
        <family val="2"/>
        <scheme val="minor"/>
      </rPr>
      <t>IR-7</t>
    </r>
  </si>
  <si>
    <r>
      <rPr>
        <sz val="10"/>
        <color rgb="FF231F20"/>
        <rFont val="Helvetica"/>
        <family val="2"/>
        <scheme val="minor"/>
      </rPr>
      <t>Incident Response Assistance</t>
    </r>
  </si>
  <si>
    <r>
      <rPr>
        <sz val="10"/>
        <color rgb="FF231F20"/>
        <rFont val="Helvetica"/>
        <family val="2"/>
        <scheme val="minor"/>
      </rPr>
      <t>IR-8</t>
    </r>
  </si>
  <si>
    <r>
      <rPr>
        <sz val="10"/>
        <color rgb="FF231F20"/>
        <rFont val="Helvetica"/>
        <family val="2"/>
        <scheme val="minor"/>
      </rPr>
      <t>Incident Response Plan</t>
    </r>
  </si>
  <si>
    <r>
      <rPr>
        <sz val="10"/>
        <color rgb="FF231F20"/>
        <rFont val="Helvetica"/>
        <family val="2"/>
        <scheme val="minor"/>
      </rPr>
      <t>IR-9</t>
    </r>
  </si>
  <si>
    <r>
      <rPr>
        <sz val="10"/>
        <color rgb="FF231F20"/>
        <rFont val="Helvetica"/>
        <family val="2"/>
        <scheme val="minor"/>
      </rPr>
      <t>Information Spillage Response</t>
    </r>
  </si>
  <si>
    <r>
      <rPr>
        <sz val="10"/>
        <color rgb="FF231F20"/>
        <rFont val="Helvetica"/>
        <family val="2"/>
        <scheme val="minor"/>
      </rPr>
      <t>IR-10</t>
    </r>
  </si>
  <si>
    <t>Integrated Information Security Analysis Team</t>
  </si>
  <si>
    <r>
      <rPr>
        <sz val="10"/>
        <color rgb="FF231F20"/>
        <rFont val="Helvetica"/>
        <family val="2"/>
        <scheme val="minor"/>
      </rPr>
      <t>MA-1</t>
    </r>
  </si>
  <si>
    <r>
      <rPr>
        <sz val="10"/>
        <color rgb="FF231F20"/>
        <rFont val="Helvetica"/>
        <family val="2"/>
        <scheme val="minor"/>
      </rPr>
      <t>System Maintenance Policy and Procedures</t>
    </r>
  </si>
  <si>
    <r>
      <rPr>
        <sz val="10"/>
        <color rgb="FF231F20"/>
        <rFont val="Helvetica"/>
        <family val="2"/>
        <scheme val="minor"/>
      </rPr>
      <t>MA-2</t>
    </r>
  </si>
  <si>
    <r>
      <rPr>
        <sz val="10"/>
        <color rgb="FF231F20"/>
        <rFont val="Helvetica"/>
        <family val="2"/>
        <scheme val="minor"/>
      </rPr>
      <t>Controlled Maintenance</t>
    </r>
  </si>
  <si>
    <r>
      <rPr>
        <sz val="10"/>
        <color rgb="FF231F20"/>
        <rFont val="Helvetica"/>
        <family val="2"/>
        <scheme val="minor"/>
      </rPr>
      <t>MA-3</t>
    </r>
  </si>
  <si>
    <r>
      <rPr>
        <sz val="10"/>
        <color rgb="FF231F20"/>
        <rFont val="Helvetica"/>
        <family val="2"/>
        <scheme val="minor"/>
      </rPr>
      <t>Maintenance Tools</t>
    </r>
  </si>
  <si>
    <r>
      <rPr>
        <sz val="10"/>
        <color rgb="FF231F20"/>
        <rFont val="Helvetica"/>
        <family val="2"/>
        <scheme val="minor"/>
      </rPr>
      <t>MA-4</t>
    </r>
  </si>
  <si>
    <r>
      <rPr>
        <sz val="10"/>
        <color rgb="FF231F20"/>
        <rFont val="Helvetica"/>
        <family val="2"/>
        <scheme val="minor"/>
      </rPr>
      <t>Nonlocal Maintenance</t>
    </r>
  </si>
  <si>
    <r>
      <rPr>
        <sz val="10"/>
        <color rgb="FF231F20"/>
        <rFont val="Helvetica"/>
        <family val="2"/>
        <scheme val="minor"/>
      </rPr>
      <t>MA-5</t>
    </r>
  </si>
  <si>
    <r>
      <rPr>
        <sz val="10"/>
        <color rgb="FF231F20"/>
        <rFont val="Helvetica"/>
        <family val="2"/>
        <scheme val="minor"/>
      </rPr>
      <t>Maintenance Personnel</t>
    </r>
  </si>
  <si>
    <r>
      <rPr>
        <sz val="10"/>
        <color rgb="FF231F20"/>
        <rFont val="Helvetica"/>
        <family val="2"/>
        <scheme val="minor"/>
      </rPr>
      <t>MA-6</t>
    </r>
  </si>
  <si>
    <r>
      <rPr>
        <sz val="10"/>
        <color rgb="FF231F20"/>
        <rFont val="Helvetica"/>
        <family val="2"/>
        <scheme val="minor"/>
      </rPr>
      <t>Timely Maintenance</t>
    </r>
  </si>
  <si>
    <r>
      <rPr>
        <sz val="10"/>
        <color rgb="FF231F20"/>
        <rFont val="Helvetica"/>
        <family val="2"/>
        <scheme val="minor"/>
      </rPr>
      <t>MP-1</t>
    </r>
  </si>
  <si>
    <r>
      <rPr>
        <sz val="10"/>
        <color rgb="FF231F20"/>
        <rFont val="Helvetica"/>
        <family val="2"/>
        <scheme val="minor"/>
      </rPr>
      <t>Media Protection Policy and Procedures</t>
    </r>
  </si>
  <si>
    <r>
      <rPr>
        <sz val="10"/>
        <color rgb="FF231F20"/>
        <rFont val="Helvetica"/>
        <family val="2"/>
        <scheme val="minor"/>
      </rPr>
      <t>MP-2</t>
    </r>
  </si>
  <si>
    <r>
      <rPr>
        <sz val="10"/>
        <color rgb="FF231F20"/>
        <rFont val="Helvetica"/>
        <family val="2"/>
        <scheme val="minor"/>
      </rPr>
      <t>Media Access</t>
    </r>
  </si>
  <si>
    <r>
      <rPr>
        <sz val="10"/>
        <color rgb="FF231F20"/>
        <rFont val="Helvetica"/>
        <family val="2"/>
        <scheme val="minor"/>
      </rPr>
      <t>MP-3</t>
    </r>
  </si>
  <si>
    <r>
      <rPr>
        <sz val="10"/>
        <color rgb="FF231F20"/>
        <rFont val="Helvetica"/>
        <family val="2"/>
        <scheme val="minor"/>
      </rPr>
      <t>Media Marking</t>
    </r>
  </si>
  <si>
    <r>
      <rPr>
        <sz val="10"/>
        <color rgb="FF231F20"/>
        <rFont val="Helvetica"/>
        <family val="2"/>
        <scheme val="minor"/>
      </rPr>
      <t>MP-4</t>
    </r>
  </si>
  <si>
    <r>
      <rPr>
        <sz val="10"/>
        <color rgb="FF231F20"/>
        <rFont val="Helvetica"/>
        <family val="2"/>
        <scheme val="minor"/>
      </rPr>
      <t>Media Storage</t>
    </r>
  </si>
  <si>
    <r>
      <rPr>
        <sz val="10"/>
        <color rgb="FF231F20"/>
        <rFont val="Helvetica"/>
        <family val="2"/>
        <scheme val="minor"/>
      </rPr>
      <t>MP-5</t>
    </r>
  </si>
  <si>
    <r>
      <rPr>
        <sz val="10"/>
        <color rgb="FF231F20"/>
        <rFont val="Helvetica"/>
        <family val="2"/>
        <scheme val="minor"/>
      </rPr>
      <t>Media Transport</t>
    </r>
  </si>
  <si>
    <r>
      <rPr>
        <sz val="10"/>
        <color rgb="FF231F20"/>
        <rFont val="Helvetica"/>
        <family val="2"/>
        <scheme val="minor"/>
      </rPr>
      <t>MP-6</t>
    </r>
  </si>
  <si>
    <r>
      <rPr>
        <sz val="10"/>
        <color rgb="FF231F20"/>
        <rFont val="Helvetica"/>
        <family val="2"/>
        <scheme val="minor"/>
      </rPr>
      <t>Media Sanitization</t>
    </r>
  </si>
  <si>
    <r>
      <rPr>
        <sz val="10"/>
        <color rgb="FF231F20"/>
        <rFont val="Helvetica"/>
        <family val="2"/>
        <scheme val="minor"/>
      </rPr>
      <t>MP-7</t>
    </r>
  </si>
  <si>
    <r>
      <rPr>
        <sz val="10"/>
        <color rgb="FF231F20"/>
        <rFont val="Helvetica"/>
        <family val="2"/>
        <scheme val="minor"/>
      </rPr>
      <t>Media Use</t>
    </r>
  </si>
  <si>
    <r>
      <rPr>
        <sz val="10"/>
        <color rgb="FF231F20"/>
        <rFont val="Helvetica"/>
        <family val="2"/>
        <scheme val="minor"/>
      </rPr>
      <t>MP-8</t>
    </r>
  </si>
  <si>
    <r>
      <rPr>
        <sz val="10"/>
        <color rgb="FF231F20"/>
        <rFont val="Helvetica"/>
        <family val="2"/>
        <scheme val="minor"/>
      </rPr>
      <t>Media Downgrading</t>
    </r>
  </si>
  <si>
    <r>
      <rPr>
        <sz val="10"/>
        <color rgb="FF231F20"/>
        <rFont val="Helvetica"/>
        <family val="2"/>
        <scheme val="minor"/>
      </rPr>
      <t>PE-1</t>
    </r>
  </si>
  <si>
    <t>Physical and Environmental Protection Policy and Procedures</t>
  </si>
  <si>
    <r>
      <rPr>
        <sz val="10"/>
        <color rgb="FF231F20"/>
        <rFont val="Helvetica"/>
        <family val="2"/>
        <scheme val="minor"/>
      </rPr>
      <t>PE-2</t>
    </r>
  </si>
  <si>
    <r>
      <rPr>
        <sz val="10"/>
        <color rgb="FF231F20"/>
        <rFont val="Helvetica"/>
        <family val="2"/>
        <scheme val="minor"/>
      </rPr>
      <t>Physical Access Authorizations</t>
    </r>
  </si>
  <si>
    <r>
      <rPr>
        <sz val="10"/>
        <color rgb="FF231F20"/>
        <rFont val="Helvetica"/>
        <family val="2"/>
        <scheme val="minor"/>
      </rPr>
      <t>PE-3</t>
    </r>
  </si>
  <si>
    <r>
      <rPr>
        <sz val="10"/>
        <color rgb="FF231F20"/>
        <rFont val="Helvetica"/>
        <family val="2"/>
        <scheme val="minor"/>
      </rPr>
      <t>Physical Access Control</t>
    </r>
  </si>
  <si>
    <r>
      <rPr>
        <sz val="10"/>
        <color rgb="FF231F20"/>
        <rFont val="Helvetica"/>
        <family val="2"/>
        <scheme val="minor"/>
      </rPr>
      <t>PE-4</t>
    </r>
  </si>
  <si>
    <r>
      <rPr>
        <sz val="10"/>
        <color rgb="FF231F20"/>
        <rFont val="Helvetica"/>
        <family val="2"/>
        <scheme val="minor"/>
      </rPr>
      <t>Access Control for Transmission Medium</t>
    </r>
  </si>
  <si>
    <r>
      <rPr>
        <sz val="10"/>
        <color rgb="FF231F20"/>
        <rFont val="Helvetica"/>
        <family val="2"/>
        <scheme val="minor"/>
      </rPr>
      <t>PE-5</t>
    </r>
  </si>
  <si>
    <r>
      <rPr>
        <sz val="10"/>
        <color rgb="FF231F20"/>
        <rFont val="Helvetica"/>
        <family val="2"/>
        <scheme val="minor"/>
      </rPr>
      <t>Access Control for Output Devices</t>
    </r>
  </si>
  <si>
    <r>
      <rPr>
        <sz val="10"/>
        <color rgb="FF231F20"/>
        <rFont val="Helvetica"/>
        <family val="2"/>
        <scheme val="minor"/>
      </rPr>
      <t>PE-6</t>
    </r>
  </si>
  <si>
    <r>
      <rPr>
        <sz val="10"/>
        <color rgb="FF231F20"/>
        <rFont val="Helvetica"/>
        <family val="2"/>
        <scheme val="minor"/>
      </rPr>
      <t>Monitoring Physical Access</t>
    </r>
  </si>
  <si>
    <r>
      <rPr>
        <sz val="10"/>
        <color rgb="FF231F20"/>
        <rFont val="Helvetica"/>
        <family val="2"/>
        <scheme val="minor"/>
      </rPr>
      <t>PE-7</t>
    </r>
  </si>
  <si>
    <r>
      <rPr>
        <sz val="10"/>
        <color rgb="FF231F20"/>
        <rFont val="Helvetica"/>
        <family val="2"/>
        <scheme val="minor"/>
      </rPr>
      <t>PE-8</t>
    </r>
  </si>
  <si>
    <r>
      <rPr>
        <sz val="10"/>
        <color rgb="FF231F20"/>
        <rFont val="Helvetica"/>
        <family val="2"/>
        <scheme val="minor"/>
      </rPr>
      <t>Visitor Access Records</t>
    </r>
  </si>
  <si>
    <r>
      <rPr>
        <sz val="10"/>
        <color rgb="FF231F20"/>
        <rFont val="Helvetica"/>
        <family val="2"/>
        <scheme val="minor"/>
      </rPr>
      <t>PE-9</t>
    </r>
  </si>
  <si>
    <r>
      <rPr>
        <sz val="10"/>
        <color rgb="FF231F20"/>
        <rFont val="Helvetica"/>
        <family val="2"/>
        <scheme val="minor"/>
      </rPr>
      <t>Power Equipment and Cabling</t>
    </r>
  </si>
  <si>
    <r>
      <rPr>
        <sz val="10"/>
        <color rgb="FF231F20"/>
        <rFont val="Helvetica"/>
        <family val="2"/>
        <scheme val="minor"/>
      </rPr>
      <t>PE-10</t>
    </r>
  </si>
  <si>
    <r>
      <rPr>
        <sz val="10"/>
        <color rgb="FF231F20"/>
        <rFont val="Helvetica"/>
        <family val="2"/>
        <scheme val="minor"/>
      </rPr>
      <t>Emergency Shutoff</t>
    </r>
  </si>
  <si>
    <r>
      <rPr>
        <sz val="10"/>
        <color rgb="FF231F20"/>
        <rFont val="Helvetica"/>
        <family val="2"/>
        <scheme val="minor"/>
      </rPr>
      <t>PE-11</t>
    </r>
  </si>
  <si>
    <r>
      <rPr>
        <sz val="10"/>
        <color rgb="FF231F20"/>
        <rFont val="Helvetica"/>
        <family val="2"/>
        <scheme val="minor"/>
      </rPr>
      <t>Emergency Power</t>
    </r>
  </si>
  <si>
    <r>
      <rPr>
        <sz val="10"/>
        <color rgb="FF231F20"/>
        <rFont val="Helvetica"/>
        <family val="2"/>
        <scheme val="minor"/>
      </rPr>
      <t>PE-12</t>
    </r>
  </si>
  <si>
    <r>
      <rPr>
        <sz val="10"/>
        <color rgb="FF231F20"/>
        <rFont val="Helvetica"/>
        <family val="2"/>
        <scheme val="minor"/>
      </rPr>
      <t>Emergency Lighting</t>
    </r>
  </si>
  <si>
    <r>
      <rPr>
        <sz val="10"/>
        <color rgb="FF231F20"/>
        <rFont val="Helvetica"/>
        <family val="2"/>
        <scheme val="minor"/>
      </rPr>
      <t>PE-13</t>
    </r>
  </si>
  <si>
    <r>
      <rPr>
        <sz val="10"/>
        <color rgb="FF231F20"/>
        <rFont val="Helvetica"/>
        <family val="2"/>
        <scheme val="minor"/>
      </rPr>
      <t>Fire Protection</t>
    </r>
  </si>
  <si>
    <r>
      <rPr>
        <sz val="10"/>
        <color rgb="FF231F20"/>
        <rFont val="Helvetica"/>
        <family val="2"/>
        <scheme val="minor"/>
      </rPr>
      <t>PE-14</t>
    </r>
  </si>
  <si>
    <r>
      <rPr>
        <sz val="10"/>
        <color rgb="FF231F20"/>
        <rFont val="Helvetica"/>
        <family val="2"/>
        <scheme val="minor"/>
      </rPr>
      <t>Temperature and Humidity Controls</t>
    </r>
  </si>
  <si>
    <r>
      <rPr>
        <sz val="10"/>
        <color rgb="FF231F20"/>
        <rFont val="Helvetica"/>
        <family val="2"/>
        <scheme val="minor"/>
      </rPr>
      <t>PE-15</t>
    </r>
  </si>
  <si>
    <r>
      <rPr>
        <sz val="10"/>
        <color rgb="FF231F20"/>
        <rFont val="Helvetica"/>
        <family val="2"/>
        <scheme val="minor"/>
      </rPr>
      <t>Water Damage Protection</t>
    </r>
  </si>
  <si>
    <r>
      <rPr>
        <sz val="10"/>
        <color rgb="FF231F20"/>
        <rFont val="Helvetica"/>
        <family val="2"/>
        <scheme val="minor"/>
      </rPr>
      <t>PE-16</t>
    </r>
  </si>
  <si>
    <r>
      <rPr>
        <sz val="10"/>
        <color rgb="FF231F20"/>
        <rFont val="Helvetica"/>
        <family val="2"/>
        <scheme val="minor"/>
      </rPr>
      <t>Delivery and Removal</t>
    </r>
  </si>
  <si>
    <r>
      <rPr>
        <sz val="10"/>
        <color rgb="FF231F20"/>
        <rFont val="Helvetica"/>
        <family val="2"/>
        <scheme val="minor"/>
      </rPr>
      <t>PE-17</t>
    </r>
  </si>
  <si>
    <r>
      <rPr>
        <sz val="10"/>
        <color rgb="FF231F20"/>
        <rFont val="Helvetica"/>
        <family val="2"/>
        <scheme val="minor"/>
      </rPr>
      <t>Alternate Work Site</t>
    </r>
  </si>
  <si>
    <r>
      <rPr>
        <sz val="10"/>
        <color rgb="FF231F20"/>
        <rFont val="Helvetica"/>
        <family val="2"/>
        <scheme val="minor"/>
      </rPr>
      <t>PE-18</t>
    </r>
  </si>
  <si>
    <r>
      <rPr>
        <sz val="10"/>
        <color rgb="FF231F20"/>
        <rFont val="Helvetica"/>
        <family val="2"/>
        <scheme val="minor"/>
      </rPr>
      <t>Location of Information System Components</t>
    </r>
  </si>
  <si>
    <r>
      <rPr>
        <sz val="10"/>
        <color rgb="FF231F20"/>
        <rFont val="Helvetica"/>
        <family val="2"/>
        <scheme val="minor"/>
      </rPr>
      <t>PE-19</t>
    </r>
  </si>
  <si>
    <r>
      <rPr>
        <sz val="10"/>
        <color rgb="FF231F20"/>
        <rFont val="Helvetica"/>
        <family val="2"/>
        <scheme val="minor"/>
      </rPr>
      <t>Information Leakage</t>
    </r>
  </si>
  <si>
    <r>
      <rPr>
        <sz val="10"/>
        <color rgb="FF231F20"/>
        <rFont val="Helvetica"/>
        <family val="2"/>
        <scheme val="minor"/>
      </rPr>
      <t>PE-20</t>
    </r>
  </si>
  <si>
    <r>
      <rPr>
        <sz val="10"/>
        <color rgb="FF231F20"/>
        <rFont val="Helvetica"/>
        <family val="2"/>
        <scheme val="minor"/>
      </rPr>
      <t>Asset Monitoring and Tracking</t>
    </r>
  </si>
  <si>
    <r>
      <rPr>
        <sz val="10"/>
        <color rgb="FF231F20"/>
        <rFont val="Helvetica"/>
        <family val="2"/>
        <scheme val="minor"/>
      </rPr>
      <t>PL-1</t>
    </r>
  </si>
  <si>
    <r>
      <rPr>
        <sz val="10"/>
        <color rgb="FF231F20"/>
        <rFont val="Helvetica"/>
        <family val="2"/>
        <scheme val="minor"/>
      </rPr>
      <t>Security Planning Policy and Procedures</t>
    </r>
  </si>
  <si>
    <r>
      <rPr>
        <sz val="10"/>
        <color rgb="FF231F20"/>
        <rFont val="Helvetica"/>
        <family val="2"/>
        <scheme val="minor"/>
      </rPr>
      <t>PL-2</t>
    </r>
  </si>
  <si>
    <r>
      <rPr>
        <sz val="10"/>
        <color rgb="FF231F20"/>
        <rFont val="Helvetica"/>
        <family val="2"/>
        <scheme val="minor"/>
      </rPr>
      <t>System Security Plan</t>
    </r>
  </si>
  <si>
    <r>
      <rPr>
        <sz val="10"/>
        <color rgb="FF231F20"/>
        <rFont val="Helvetica"/>
        <family val="2"/>
        <scheme val="minor"/>
      </rPr>
      <t>PL-3</t>
    </r>
  </si>
  <si>
    <r>
      <rPr>
        <sz val="10"/>
        <color rgb="FF231F20"/>
        <rFont val="Helvetica"/>
        <family val="2"/>
        <scheme val="minor"/>
      </rPr>
      <t>PL-4</t>
    </r>
  </si>
  <si>
    <r>
      <rPr>
        <sz val="10"/>
        <color rgb="FF231F20"/>
        <rFont val="Helvetica"/>
        <family val="2"/>
        <scheme val="minor"/>
      </rPr>
      <t>Rules of Behavior</t>
    </r>
  </si>
  <si>
    <r>
      <rPr>
        <sz val="10"/>
        <color rgb="FF231F20"/>
        <rFont val="Helvetica"/>
        <family val="2"/>
        <scheme val="minor"/>
      </rPr>
      <t>PL-5</t>
    </r>
  </si>
  <si>
    <r>
      <rPr>
        <sz val="10"/>
        <color rgb="FF231F20"/>
        <rFont val="Helvetica"/>
        <family val="2"/>
        <scheme val="minor"/>
      </rPr>
      <t>PL-6</t>
    </r>
  </si>
  <si>
    <r>
      <rPr>
        <sz val="10"/>
        <color rgb="FF231F20"/>
        <rFont val="Helvetica"/>
        <family val="2"/>
        <scheme val="minor"/>
      </rPr>
      <t>PL-7</t>
    </r>
  </si>
  <si>
    <r>
      <rPr>
        <sz val="10"/>
        <color rgb="FF231F20"/>
        <rFont val="Helvetica"/>
        <family val="2"/>
        <scheme val="minor"/>
      </rPr>
      <t>Security Concept of Operations</t>
    </r>
  </si>
  <si>
    <r>
      <rPr>
        <sz val="10"/>
        <color rgb="FF231F20"/>
        <rFont val="Helvetica"/>
        <family val="2"/>
        <scheme val="minor"/>
      </rPr>
      <t>PL-8</t>
    </r>
  </si>
  <si>
    <r>
      <rPr>
        <sz val="10"/>
        <color rgb="FF231F20"/>
        <rFont val="Helvetica"/>
        <family val="2"/>
        <scheme val="minor"/>
      </rPr>
      <t>Information Security Architecture</t>
    </r>
  </si>
  <si>
    <r>
      <rPr>
        <sz val="10"/>
        <color rgb="FF231F20"/>
        <rFont val="Helvetica"/>
        <family val="2"/>
        <scheme val="minor"/>
      </rPr>
      <t>PL-9</t>
    </r>
  </si>
  <si>
    <r>
      <rPr>
        <sz val="10"/>
        <color rgb="FF231F20"/>
        <rFont val="Helvetica"/>
        <family val="2"/>
        <scheme val="minor"/>
      </rPr>
      <t>Central Management</t>
    </r>
  </si>
  <si>
    <r>
      <rPr>
        <sz val="10"/>
        <color rgb="FF231F20"/>
        <rFont val="Helvetica"/>
        <family val="2"/>
        <scheme val="minor"/>
      </rPr>
      <t>PS-1</t>
    </r>
  </si>
  <si>
    <r>
      <rPr>
        <sz val="10"/>
        <color rgb="FF231F20"/>
        <rFont val="Helvetica"/>
        <family val="2"/>
        <scheme val="minor"/>
      </rPr>
      <t>Personnel Security Policy and Procedures</t>
    </r>
  </si>
  <si>
    <r>
      <rPr>
        <sz val="10"/>
        <color rgb="FF231F20"/>
        <rFont val="Helvetica"/>
        <family val="2"/>
        <scheme val="minor"/>
      </rPr>
      <t>PS-2</t>
    </r>
  </si>
  <si>
    <r>
      <rPr>
        <sz val="10"/>
        <color rgb="FF231F20"/>
        <rFont val="Helvetica"/>
        <family val="2"/>
        <scheme val="minor"/>
      </rPr>
      <t>Position Risk Designation</t>
    </r>
  </si>
  <si>
    <r>
      <rPr>
        <sz val="10"/>
        <color rgb="FF231F20"/>
        <rFont val="Helvetica"/>
        <family val="2"/>
        <scheme val="minor"/>
      </rPr>
      <t>PS-3</t>
    </r>
  </si>
  <si>
    <r>
      <rPr>
        <sz val="10"/>
        <color rgb="FF231F20"/>
        <rFont val="Helvetica"/>
        <family val="2"/>
        <scheme val="minor"/>
      </rPr>
      <t>Personnel Screening</t>
    </r>
  </si>
  <si>
    <r>
      <rPr>
        <sz val="10"/>
        <color rgb="FF231F20"/>
        <rFont val="Helvetica"/>
        <family val="2"/>
        <scheme val="minor"/>
      </rPr>
      <t>PS-4</t>
    </r>
  </si>
  <si>
    <r>
      <rPr>
        <sz val="10"/>
        <color rgb="FF231F20"/>
        <rFont val="Helvetica"/>
        <family val="2"/>
        <scheme val="minor"/>
      </rPr>
      <t>Personnel Termination</t>
    </r>
  </si>
  <si>
    <r>
      <rPr>
        <sz val="10"/>
        <color rgb="FF231F20"/>
        <rFont val="Helvetica"/>
        <family val="2"/>
        <scheme val="minor"/>
      </rPr>
      <t>PS-5</t>
    </r>
  </si>
  <si>
    <r>
      <rPr>
        <sz val="10"/>
        <color rgb="FF231F20"/>
        <rFont val="Helvetica"/>
        <family val="2"/>
        <scheme val="minor"/>
      </rPr>
      <t>Personnel Transfer</t>
    </r>
  </si>
  <si>
    <r>
      <rPr>
        <sz val="10"/>
        <color rgb="FF231F20"/>
        <rFont val="Helvetica"/>
        <family val="2"/>
        <scheme val="minor"/>
      </rPr>
      <t>PS-6</t>
    </r>
  </si>
  <si>
    <r>
      <rPr>
        <sz val="10"/>
        <color rgb="FF231F20"/>
        <rFont val="Helvetica"/>
        <family val="2"/>
        <scheme val="minor"/>
      </rPr>
      <t>Access Agreements</t>
    </r>
  </si>
  <si>
    <r>
      <rPr>
        <sz val="10"/>
        <color rgb="FF231F20"/>
        <rFont val="Helvetica"/>
        <family val="2"/>
        <scheme val="minor"/>
      </rPr>
      <t>PS-7</t>
    </r>
  </si>
  <si>
    <r>
      <rPr>
        <sz val="10"/>
        <color rgb="FF231F20"/>
        <rFont val="Helvetica"/>
        <family val="2"/>
        <scheme val="minor"/>
      </rPr>
      <t>Third-Party Personnel Security</t>
    </r>
  </si>
  <si>
    <r>
      <rPr>
        <sz val="10"/>
        <color rgb="FF231F20"/>
        <rFont val="Helvetica"/>
        <family val="2"/>
        <scheme val="minor"/>
      </rPr>
      <t>PS-8</t>
    </r>
  </si>
  <si>
    <r>
      <rPr>
        <sz val="10"/>
        <color rgb="FF231F20"/>
        <rFont val="Helvetica"/>
        <family val="2"/>
        <scheme val="minor"/>
      </rPr>
      <t>Personnel Sanctions</t>
    </r>
  </si>
  <si>
    <r>
      <rPr>
        <sz val="10"/>
        <color rgb="FF231F20"/>
        <rFont val="Helvetica"/>
        <family val="2"/>
        <scheme val="minor"/>
      </rPr>
      <t>RA-1</t>
    </r>
  </si>
  <si>
    <r>
      <rPr>
        <sz val="10"/>
        <color rgb="FF231F20"/>
        <rFont val="Helvetica"/>
        <family val="2"/>
        <scheme val="minor"/>
      </rPr>
      <t>Risk Assessment Policy and Procedures</t>
    </r>
  </si>
  <si>
    <r>
      <rPr>
        <sz val="10"/>
        <color rgb="FF231F20"/>
        <rFont val="Helvetica"/>
        <family val="2"/>
        <scheme val="minor"/>
      </rPr>
      <t>RA-2</t>
    </r>
  </si>
  <si>
    <r>
      <rPr>
        <sz val="10"/>
        <color rgb="FF231F20"/>
        <rFont val="Helvetica"/>
        <family val="2"/>
        <scheme val="minor"/>
      </rPr>
      <t>Security Categorization</t>
    </r>
  </si>
  <si>
    <r>
      <rPr>
        <sz val="10"/>
        <color rgb="FF231F20"/>
        <rFont val="Helvetica"/>
        <family val="2"/>
        <scheme val="minor"/>
      </rPr>
      <t>RA-3</t>
    </r>
  </si>
  <si>
    <r>
      <rPr>
        <sz val="10"/>
        <color rgb="FF231F20"/>
        <rFont val="Helvetica"/>
        <family val="2"/>
        <scheme val="minor"/>
      </rPr>
      <t>Risk Assessment</t>
    </r>
  </si>
  <si>
    <r>
      <rPr>
        <sz val="10"/>
        <color rgb="FF231F20"/>
        <rFont val="Helvetica"/>
        <family val="2"/>
        <scheme val="minor"/>
      </rPr>
      <t>RA-4</t>
    </r>
  </si>
  <si>
    <r>
      <rPr>
        <sz val="10"/>
        <color rgb="FF231F20"/>
        <rFont val="Helvetica"/>
        <family val="2"/>
        <scheme val="minor"/>
      </rPr>
      <t>RA-5</t>
    </r>
  </si>
  <si>
    <r>
      <rPr>
        <sz val="10"/>
        <color rgb="FF231F20"/>
        <rFont val="Helvetica"/>
        <family val="2"/>
        <scheme val="minor"/>
      </rPr>
      <t>Vulnerability Scanning</t>
    </r>
  </si>
  <si>
    <r>
      <rPr>
        <sz val="10"/>
        <color rgb="FF231F20"/>
        <rFont val="Helvetica"/>
        <family val="2"/>
        <scheme val="minor"/>
      </rPr>
      <t>RA-6</t>
    </r>
  </si>
  <si>
    <t>Technical Surveillance Countermeasures Survey</t>
  </si>
  <si>
    <r>
      <rPr>
        <sz val="10"/>
        <color rgb="FF231F20"/>
        <rFont val="Helvetica"/>
        <family val="2"/>
        <scheme val="minor"/>
      </rPr>
      <t>SA-1</t>
    </r>
  </si>
  <si>
    <t>System and Services Acquisition Policy and Procedures</t>
  </si>
  <si>
    <r>
      <rPr>
        <sz val="10"/>
        <color rgb="FF231F20"/>
        <rFont val="Helvetica"/>
        <family val="2"/>
        <scheme val="minor"/>
      </rPr>
      <t>SA-2</t>
    </r>
  </si>
  <si>
    <r>
      <rPr>
        <sz val="10"/>
        <color rgb="FF231F20"/>
        <rFont val="Helvetica"/>
        <family val="2"/>
        <scheme val="minor"/>
      </rPr>
      <t>Allocation of Resources</t>
    </r>
  </si>
  <si>
    <r>
      <rPr>
        <sz val="10"/>
        <color rgb="FF231F20"/>
        <rFont val="Helvetica"/>
        <family val="2"/>
        <scheme val="minor"/>
      </rPr>
      <t>SA-3</t>
    </r>
  </si>
  <si>
    <r>
      <rPr>
        <sz val="10"/>
        <color rgb="FF231F20"/>
        <rFont val="Helvetica"/>
        <family val="2"/>
        <scheme val="minor"/>
      </rPr>
      <t>System Development Life Cycle</t>
    </r>
  </si>
  <si>
    <r>
      <rPr>
        <sz val="10"/>
        <color rgb="FF231F20"/>
        <rFont val="Helvetica"/>
        <family val="2"/>
        <scheme val="minor"/>
      </rPr>
      <t>SA-4</t>
    </r>
  </si>
  <si>
    <r>
      <rPr>
        <sz val="10"/>
        <color rgb="FF231F20"/>
        <rFont val="Helvetica"/>
        <family val="2"/>
        <scheme val="minor"/>
      </rPr>
      <t>Acquisition Process</t>
    </r>
  </si>
  <si>
    <r>
      <rPr>
        <sz val="10"/>
        <color rgb="FF231F20"/>
        <rFont val="Helvetica"/>
        <family val="2"/>
        <scheme val="minor"/>
      </rPr>
      <t>SA-5</t>
    </r>
  </si>
  <si>
    <r>
      <rPr>
        <sz val="10"/>
        <color rgb="FF231F20"/>
        <rFont val="Helvetica"/>
        <family val="2"/>
        <scheme val="minor"/>
      </rPr>
      <t>Information System Documentation</t>
    </r>
  </si>
  <si>
    <r>
      <rPr>
        <sz val="10"/>
        <color rgb="FF231F20"/>
        <rFont val="Helvetica"/>
        <family val="2"/>
        <scheme val="minor"/>
      </rPr>
      <t>SA-6</t>
    </r>
  </si>
  <si>
    <r>
      <rPr>
        <sz val="10"/>
        <color rgb="FF231F20"/>
        <rFont val="Helvetica"/>
        <family val="2"/>
        <scheme val="minor"/>
      </rPr>
      <t>SA-7</t>
    </r>
  </si>
  <si>
    <r>
      <rPr>
        <sz val="10"/>
        <color rgb="FF231F20"/>
        <rFont val="Helvetica"/>
        <family val="2"/>
        <scheme val="minor"/>
      </rPr>
      <t>SA-8</t>
    </r>
  </si>
  <si>
    <r>
      <rPr>
        <sz val="10"/>
        <color rgb="FF231F20"/>
        <rFont val="Helvetica"/>
        <family val="2"/>
        <scheme val="minor"/>
      </rPr>
      <t>Security Engineering Principles</t>
    </r>
  </si>
  <si>
    <r>
      <rPr>
        <sz val="10"/>
        <color rgb="FF231F20"/>
        <rFont val="Helvetica"/>
        <family val="2"/>
        <scheme val="minor"/>
      </rPr>
      <t>SA-9</t>
    </r>
  </si>
  <si>
    <r>
      <rPr>
        <sz val="10"/>
        <color rgb="FF231F20"/>
        <rFont val="Helvetica"/>
        <family val="2"/>
        <scheme val="minor"/>
      </rPr>
      <t>External Information System Services</t>
    </r>
  </si>
  <si>
    <r>
      <rPr>
        <sz val="10"/>
        <color rgb="FF231F20"/>
        <rFont val="Helvetica"/>
        <family val="2"/>
        <scheme val="minor"/>
      </rPr>
      <t>SA-10</t>
    </r>
  </si>
  <si>
    <r>
      <rPr>
        <sz val="10"/>
        <color rgb="FF231F20"/>
        <rFont val="Helvetica"/>
        <family val="2"/>
        <scheme val="minor"/>
      </rPr>
      <t>Developer Configuration Management</t>
    </r>
  </si>
  <si>
    <r>
      <rPr>
        <sz val="10"/>
        <color rgb="FF231F20"/>
        <rFont val="Helvetica"/>
        <family val="2"/>
        <scheme val="minor"/>
      </rPr>
      <t>SA-11</t>
    </r>
  </si>
  <si>
    <r>
      <rPr>
        <sz val="10"/>
        <color rgb="FF231F20"/>
        <rFont val="Helvetica"/>
        <family val="2"/>
        <scheme val="minor"/>
      </rPr>
      <t>Developer Security Testing and Evaluation</t>
    </r>
  </si>
  <si>
    <r>
      <rPr>
        <sz val="10"/>
        <color rgb="FF231F20"/>
        <rFont val="Helvetica"/>
        <family val="2"/>
        <scheme val="minor"/>
      </rPr>
      <t>SA-12</t>
    </r>
  </si>
  <si>
    <r>
      <rPr>
        <sz val="10"/>
        <color rgb="FF231F20"/>
        <rFont val="Helvetica"/>
        <family val="2"/>
        <scheme val="minor"/>
      </rPr>
      <t>Supply Chain Protection</t>
    </r>
  </si>
  <si>
    <r>
      <rPr>
        <sz val="10"/>
        <color rgb="FF231F20"/>
        <rFont val="Helvetica"/>
        <family val="2"/>
        <scheme val="minor"/>
      </rPr>
      <t>SA-13</t>
    </r>
  </si>
  <si>
    <r>
      <rPr>
        <sz val="10"/>
        <color rgb="FF231F20"/>
        <rFont val="Helvetica"/>
        <family val="2"/>
        <scheme val="minor"/>
      </rPr>
      <t>Trustworthiness</t>
    </r>
  </si>
  <si>
    <r>
      <rPr>
        <sz val="10"/>
        <color rgb="FF231F20"/>
        <rFont val="Helvetica"/>
        <family val="2"/>
        <scheme val="minor"/>
      </rPr>
      <t>SA-14</t>
    </r>
  </si>
  <si>
    <r>
      <rPr>
        <sz val="10"/>
        <color rgb="FF231F20"/>
        <rFont val="Helvetica"/>
        <family val="2"/>
        <scheme val="minor"/>
      </rPr>
      <t>Criticality Analysis</t>
    </r>
  </si>
  <si>
    <r>
      <rPr>
        <sz val="10"/>
        <color rgb="FF231F20"/>
        <rFont val="Helvetica"/>
        <family val="2"/>
        <scheme val="minor"/>
      </rPr>
      <t>SA-15</t>
    </r>
  </si>
  <si>
    <t>Development Process, Standards, and Tools</t>
  </si>
  <si>
    <r>
      <rPr>
        <sz val="10"/>
        <color rgb="FF231F20"/>
        <rFont val="Helvetica"/>
        <family val="2"/>
        <scheme val="minor"/>
      </rPr>
      <t>SA-16</t>
    </r>
  </si>
  <si>
    <r>
      <rPr>
        <sz val="10"/>
        <color rgb="FF231F20"/>
        <rFont val="Helvetica"/>
        <family val="2"/>
        <scheme val="minor"/>
      </rPr>
      <t>Developer-Provided Training</t>
    </r>
  </si>
  <si>
    <r>
      <rPr>
        <sz val="10"/>
        <color rgb="FF231F20"/>
        <rFont val="Helvetica"/>
        <family val="2"/>
        <scheme val="minor"/>
      </rPr>
      <t>SA-17</t>
    </r>
  </si>
  <si>
    <r>
      <rPr>
        <sz val="10"/>
        <color rgb="FF231F20"/>
        <rFont val="Helvetica"/>
        <family val="2"/>
        <scheme val="minor"/>
      </rPr>
      <t>Developer Security Architecture and Design</t>
    </r>
  </si>
  <si>
    <r>
      <rPr>
        <sz val="10"/>
        <color rgb="FF231F20"/>
        <rFont val="Helvetica"/>
        <family val="2"/>
        <scheme val="minor"/>
      </rPr>
      <t>SA-18</t>
    </r>
  </si>
  <si>
    <r>
      <rPr>
        <sz val="10"/>
        <color rgb="FF231F20"/>
        <rFont val="Helvetica"/>
        <family val="2"/>
        <scheme val="minor"/>
      </rPr>
      <t>Tamper Resistance and Detection</t>
    </r>
  </si>
  <si>
    <r>
      <rPr>
        <sz val="10"/>
        <color rgb="FF231F20"/>
        <rFont val="Helvetica"/>
        <family val="2"/>
        <scheme val="minor"/>
      </rPr>
      <t>SA-19</t>
    </r>
  </si>
  <si>
    <r>
      <rPr>
        <sz val="10"/>
        <color rgb="FF231F20"/>
        <rFont val="Helvetica"/>
        <family val="2"/>
        <scheme val="minor"/>
      </rPr>
      <t>Component Authenticity</t>
    </r>
  </si>
  <si>
    <r>
      <rPr>
        <sz val="10"/>
        <color rgb="FF231F20"/>
        <rFont val="Helvetica"/>
        <family val="2"/>
        <scheme val="minor"/>
      </rPr>
      <t>SA-20</t>
    </r>
  </si>
  <si>
    <t>Customized Development of Critical Components</t>
  </si>
  <si>
    <r>
      <rPr>
        <sz val="10"/>
        <color rgb="FF231F20"/>
        <rFont val="Helvetica"/>
        <family val="2"/>
        <scheme val="minor"/>
      </rPr>
      <t>SA-21</t>
    </r>
  </si>
  <si>
    <r>
      <rPr>
        <sz val="10"/>
        <color rgb="FF231F20"/>
        <rFont val="Helvetica"/>
        <family val="2"/>
        <scheme val="minor"/>
      </rPr>
      <t>Developer Screening</t>
    </r>
  </si>
  <si>
    <r>
      <rPr>
        <sz val="10"/>
        <color rgb="FF231F20"/>
        <rFont val="Helvetica"/>
        <family val="2"/>
        <scheme val="minor"/>
      </rPr>
      <t>SA-22</t>
    </r>
  </si>
  <si>
    <r>
      <rPr>
        <sz val="10"/>
        <color rgb="FF231F20"/>
        <rFont val="Helvetica"/>
        <family val="2"/>
        <scheme val="minor"/>
      </rPr>
      <t>Unsupported System Components</t>
    </r>
  </si>
  <si>
    <r>
      <rPr>
        <sz val="10"/>
        <color rgb="FF231F20"/>
        <rFont val="Helvetica"/>
        <family val="2"/>
        <scheme val="minor"/>
      </rPr>
      <t>SC-1</t>
    </r>
  </si>
  <si>
    <t>System and Communications Protection Policy and Procedures</t>
  </si>
  <si>
    <r>
      <rPr>
        <sz val="10"/>
        <color rgb="FF231F20"/>
        <rFont val="Helvetica"/>
        <family val="2"/>
        <scheme val="minor"/>
      </rPr>
      <t>SC-2</t>
    </r>
  </si>
  <si>
    <r>
      <rPr>
        <sz val="10"/>
        <color rgb="FF231F20"/>
        <rFont val="Helvetica"/>
        <family val="2"/>
        <scheme val="minor"/>
      </rPr>
      <t>Application Partitioning</t>
    </r>
  </si>
  <si>
    <r>
      <rPr>
        <sz val="10"/>
        <color rgb="FF231F20"/>
        <rFont val="Helvetica"/>
        <family val="2"/>
        <scheme val="minor"/>
      </rPr>
      <t>SC-3</t>
    </r>
  </si>
  <si>
    <r>
      <rPr>
        <sz val="10"/>
        <color rgb="FF231F20"/>
        <rFont val="Helvetica"/>
        <family val="2"/>
        <scheme val="minor"/>
      </rPr>
      <t>Security Function Isolation</t>
    </r>
  </si>
  <si>
    <r>
      <rPr>
        <sz val="10"/>
        <color rgb="FF231F20"/>
        <rFont val="Helvetica"/>
        <family val="2"/>
        <scheme val="minor"/>
      </rPr>
      <t>SC-4</t>
    </r>
  </si>
  <si>
    <r>
      <rPr>
        <sz val="10"/>
        <color rgb="FF231F20"/>
        <rFont val="Helvetica"/>
        <family val="2"/>
        <scheme val="minor"/>
      </rPr>
      <t>Information in Shared Resources</t>
    </r>
  </si>
  <si>
    <r>
      <rPr>
        <sz val="10"/>
        <color rgb="FF231F20"/>
        <rFont val="Helvetica"/>
        <family val="2"/>
        <scheme val="minor"/>
      </rPr>
      <t>SC-5</t>
    </r>
  </si>
  <si>
    <r>
      <rPr>
        <sz val="10"/>
        <color rgb="FF231F20"/>
        <rFont val="Helvetica"/>
        <family val="2"/>
        <scheme val="minor"/>
      </rPr>
      <t>Denial of Service Protection</t>
    </r>
  </si>
  <si>
    <r>
      <rPr>
        <sz val="10"/>
        <color rgb="FF231F20"/>
        <rFont val="Helvetica"/>
        <family val="2"/>
        <scheme val="minor"/>
      </rPr>
      <t>SC-6</t>
    </r>
  </si>
  <si>
    <r>
      <rPr>
        <sz val="10"/>
        <color rgb="FF231F20"/>
        <rFont val="Helvetica"/>
        <family val="2"/>
        <scheme val="minor"/>
      </rPr>
      <t>Resource Availability</t>
    </r>
  </si>
  <si>
    <r>
      <rPr>
        <sz val="10"/>
        <color rgb="FF231F20"/>
        <rFont val="Helvetica"/>
        <family val="2"/>
        <scheme val="minor"/>
      </rPr>
      <t>SC-7</t>
    </r>
  </si>
  <si>
    <r>
      <rPr>
        <sz val="10"/>
        <color rgb="FF231F20"/>
        <rFont val="Helvetica"/>
        <family val="2"/>
        <scheme val="minor"/>
      </rPr>
      <t>Boundary Protection</t>
    </r>
  </si>
  <si>
    <r>
      <rPr>
        <sz val="10"/>
        <color rgb="FF231F20"/>
        <rFont val="Helvetica"/>
        <family val="2"/>
        <scheme val="minor"/>
      </rPr>
      <t>SC-8</t>
    </r>
  </si>
  <si>
    <r>
      <rPr>
        <sz val="10"/>
        <color rgb="FF231F20"/>
        <rFont val="Helvetica"/>
        <family val="2"/>
        <scheme val="minor"/>
      </rPr>
      <t>Transmission Confidentiality and Integrity</t>
    </r>
  </si>
  <si>
    <r>
      <rPr>
        <sz val="10"/>
        <color rgb="FF231F20"/>
        <rFont val="Helvetica"/>
        <family val="2"/>
        <scheme val="minor"/>
      </rPr>
      <t>SC-9</t>
    </r>
  </si>
  <si>
    <r>
      <rPr>
        <sz val="10"/>
        <color rgb="FF231F20"/>
        <rFont val="Helvetica"/>
        <family val="2"/>
        <scheme val="minor"/>
      </rPr>
      <t>SC-10</t>
    </r>
  </si>
  <si>
    <r>
      <rPr>
        <sz val="10"/>
        <color rgb="FF231F20"/>
        <rFont val="Helvetica"/>
        <family val="2"/>
        <scheme val="minor"/>
      </rPr>
      <t>Network Disconnect</t>
    </r>
  </si>
  <si>
    <r>
      <rPr>
        <sz val="10"/>
        <color rgb="FF231F20"/>
        <rFont val="Helvetica"/>
        <family val="2"/>
        <scheme val="minor"/>
      </rPr>
      <t>SC-11</t>
    </r>
  </si>
  <si>
    <r>
      <rPr>
        <sz val="10"/>
        <color rgb="FF231F20"/>
        <rFont val="Helvetica"/>
        <family val="2"/>
        <scheme val="minor"/>
      </rPr>
      <t>Trusted Path</t>
    </r>
  </si>
  <si>
    <r>
      <rPr>
        <sz val="10"/>
        <color rgb="FF231F20"/>
        <rFont val="Helvetica"/>
        <family val="2"/>
        <scheme val="minor"/>
      </rPr>
      <t>SC-12</t>
    </r>
  </si>
  <si>
    <t>Cryptographic Key Establishment and Management</t>
  </si>
  <si>
    <r>
      <rPr>
        <sz val="10"/>
        <color rgb="FF231F20"/>
        <rFont val="Helvetica"/>
        <family val="2"/>
        <scheme val="minor"/>
      </rPr>
      <t>SC-13</t>
    </r>
  </si>
  <si>
    <r>
      <rPr>
        <sz val="10"/>
        <color rgb="FF231F20"/>
        <rFont val="Helvetica"/>
        <family val="2"/>
        <scheme val="minor"/>
      </rPr>
      <t>Cryptographic Protection</t>
    </r>
  </si>
  <si>
    <r>
      <rPr>
        <sz val="10"/>
        <color rgb="FF231F20"/>
        <rFont val="Helvetica"/>
        <family val="2"/>
        <scheme val="minor"/>
      </rPr>
      <t>SC-14</t>
    </r>
  </si>
  <si>
    <r>
      <rPr>
        <sz val="10"/>
        <color rgb="FF231F20"/>
        <rFont val="Helvetica"/>
        <family val="2"/>
        <scheme val="minor"/>
      </rPr>
      <t>SC-15</t>
    </r>
  </si>
  <si>
    <r>
      <rPr>
        <sz val="10"/>
        <color rgb="FF231F20"/>
        <rFont val="Helvetica"/>
        <family val="2"/>
        <scheme val="minor"/>
      </rPr>
      <t>Collaborative Computing Devices</t>
    </r>
  </si>
  <si>
    <r>
      <rPr>
        <sz val="10"/>
        <color rgb="FF231F20"/>
        <rFont val="Helvetica"/>
        <family val="2"/>
        <scheme val="minor"/>
      </rPr>
      <t>SC-16</t>
    </r>
  </si>
  <si>
    <r>
      <rPr>
        <sz val="10"/>
        <color rgb="FF231F20"/>
        <rFont val="Helvetica"/>
        <family val="2"/>
        <scheme val="minor"/>
      </rPr>
      <t>Transmission of Security Attributes</t>
    </r>
  </si>
  <si>
    <r>
      <rPr>
        <sz val="10"/>
        <color rgb="FF231F20"/>
        <rFont val="Helvetica"/>
        <family val="2"/>
        <scheme val="minor"/>
      </rPr>
      <t>SC-17</t>
    </r>
  </si>
  <si>
    <r>
      <rPr>
        <sz val="10"/>
        <color rgb="FF231F20"/>
        <rFont val="Helvetica"/>
        <family val="2"/>
        <scheme val="minor"/>
      </rPr>
      <t>Public Key Infrastructure Certificates</t>
    </r>
  </si>
  <si>
    <r>
      <rPr>
        <sz val="10"/>
        <color rgb="FF231F20"/>
        <rFont val="Helvetica"/>
        <family val="2"/>
        <scheme val="minor"/>
      </rPr>
      <t>SC-18</t>
    </r>
  </si>
  <si>
    <r>
      <rPr>
        <sz val="10"/>
        <color rgb="FF231F20"/>
        <rFont val="Helvetica"/>
        <family val="2"/>
        <scheme val="minor"/>
      </rPr>
      <t>Mobile Code</t>
    </r>
  </si>
  <si>
    <r>
      <rPr>
        <sz val="10"/>
        <color rgb="FF231F20"/>
        <rFont val="Helvetica"/>
        <family val="2"/>
        <scheme val="minor"/>
      </rPr>
      <t>SC-19</t>
    </r>
  </si>
  <si>
    <r>
      <rPr>
        <sz val="10"/>
        <color rgb="FF231F20"/>
        <rFont val="Helvetica"/>
        <family val="2"/>
        <scheme val="minor"/>
      </rPr>
      <t>Voice Over Internet Protocol</t>
    </r>
  </si>
  <si>
    <r>
      <rPr>
        <sz val="10"/>
        <color rgb="FF231F20"/>
        <rFont val="Helvetica"/>
        <family val="2"/>
        <scheme val="minor"/>
      </rPr>
      <t>SC-20</t>
    </r>
  </si>
  <si>
    <t>Secure Name /Address Resolution Service (Authoritative Source)</t>
  </si>
  <si>
    <r>
      <rPr>
        <sz val="10"/>
        <color rgb="FF231F20"/>
        <rFont val="Helvetica"/>
        <family val="2"/>
        <scheme val="minor"/>
      </rPr>
      <t>SC-21</t>
    </r>
  </si>
  <si>
    <t>Secure Name /Address Resolution Service (Recursive or Caching Resolver)</t>
  </si>
  <si>
    <r>
      <rPr>
        <sz val="10"/>
        <color rgb="FF231F20"/>
        <rFont val="Helvetica"/>
        <family val="2"/>
        <scheme val="minor"/>
      </rPr>
      <t>SC-22</t>
    </r>
  </si>
  <si>
    <t>Architecture and Provisioning for Name/Address Resolution Service</t>
  </si>
  <si>
    <r>
      <rPr>
        <sz val="10"/>
        <color rgb="FF231F20"/>
        <rFont val="Helvetica"/>
        <family val="2"/>
        <scheme val="minor"/>
      </rPr>
      <t>SC-23</t>
    </r>
  </si>
  <si>
    <r>
      <rPr>
        <sz val="10"/>
        <color rgb="FF231F20"/>
        <rFont val="Helvetica"/>
        <family val="2"/>
        <scheme val="minor"/>
      </rPr>
      <t>Session Authenticity</t>
    </r>
  </si>
  <si>
    <r>
      <rPr>
        <sz val="10"/>
        <color rgb="FF231F20"/>
        <rFont val="Helvetica"/>
        <family val="2"/>
        <scheme val="minor"/>
      </rPr>
      <t>SC-24</t>
    </r>
  </si>
  <si>
    <r>
      <rPr>
        <sz val="10"/>
        <color rgb="FF231F20"/>
        <rFont val="Helvetica"/>
        <family val="2"/>
        <scheme val="minor"/>
      </rPr>
      <t>Fail in Known State</t>
    </r>
  </si>
  <si>
    <r>
      <rPr>
        <sz val="10"/>
        <color rgb="FF231F20"/>
        <rFont val="Helvetica"/>
        <family val="2"/>
        <scheme val="minor"/>
      </rPr>
      <t>SC-25</t>
    </r>
  </si>
  <si>
    <r>
      <rPr>
        <sz val="10"/>
        <color rgb="FF231F20"/>
        <rFont val="Helvetica"/>
        <family val="2"/>
        <scheme val="minor"/>
      </rPr>
      <t>Thin Nodes</t>
    </r>
  </si>
  <si>
    <r>
      <rPr>
        <sz val="10"/>
        <color rgb="FF231F20"/>
        <rFont val="Helvetica"/>
        <family val="2"/>
        <scheme val="minor"/>
      </rPr>
      <t>SC-26</t>
    </r>
  </si>
  <si>
    <r>
      <rPr>
        <sz val="10"/>
        <color rgb="FF231F20"/>
        <rFont val="Helvetica"/>
        <family val="2"/>
        <scheme val="minor"/>
      </rPr>
      <t>Honeypots</t>
    </r>
  </si>
  <si>
    <r>
      <rPr>
        <sz val="10"/>
        <color rgb="FF231F20"/>
        <rFont val="Helvetica"/>
        <family val="2"/>
        <scheme val="minor"/>
      </rPr>
      <t>SC-27</t>
    </r>
  </si>
  <si>
    <r>
      <rPr>
        <sz val="10"/>
        <color rgb="FF231F20"/>
        <rFont val="Helvetica"/>
        <family val="2"/>
        <scheme val="minor"/>
      </rPr>
      <t>Platform-Independent Applications</t>
    </r>
  </si>
  <si>
    <r>
      <rPr>
        <sz val="10"/>
        <color rgb="FF231F20"/>
        <rFont val="Helvetica"/>
        <family val="2"/>
        <scheme val="minor"/>
      </rPr>
      <t>SC-28</t>
    </r>
  </si>
  <si>
    <r>
      <rPr>
        <sz val="10"/>
        <color rgb="FF231F20"/>
        <rFont val="Helvetica"/>
        <family val="2"/>
        <scheme val="minor"/>
      </rPr>
      <t>Protection of Information at Rest</t>
    </r>
  </si>
  <si>
    <r>
      <rPr>
        <sz val="10"/>
        <color rgb="FF231F20"/>
        <rFont val="Helvetica"/>
        <family val="2"/>
        <scheme val="minor"/>
      </rPr>
      <t>SC-29</t>
    </r>
  </si>
  <si>
    <r>
      <rPr>
        <sz val="10"/>
        <color rgb="FF231F20"/>
        <rFont val="Helvetica"/>
        <family val="2"/>
        <scheme val="minor"/>
      </rPr>
      <t>Heterogeneity</t>
    </r>
  </si>
  <si>
    <r>
      <rPr>
        <sz val="10"/>
        <color rgb="FF231F20"/>
        <rFont val="Helvetica"/>
        <family val="2"/>
        <scheme val="minor"/>
      </rPr>
      <t>SC-30</t>
    </r>
  </si>
  <si>
    <r>
      <rPr>
        <sz val="10"/>
        <color rgb="FF231F20"/>
        <rFont val="Helvetica"/>
        <family val="2"/>
        <scheme val="minor"/>
      </rPr>
      <t>Concealment and Misdirection</t>
    </r>
  </si>
  <si>
    <r>
      <rPr>
        <sz val="10"/>
        <color rgb="FF231F20"/>
        <rFont val="Helvetica"/>
        <family val="2"/>
        <scheme val="minor"/>
      </rPr>
      <t>SC-31</t>
    </r>
  </si>
  <si>
    <r>
      <rPr>
        <sz val="10"/>
        <color rgb="FF231F20"/>
        <rFont val="Helvetica"/>
        <family val="2"/>
        <scheme val="minor"/>
      </rPr>
      <t>Covert Channel Analysis</t>
    </r>
  </si>
  <si>
    <r>
      <rPr>
        <sz val="10"/>
        <color rgb="FF231F20"/>
        <rFont val="Helvetica"/>
        <family val="2"/>
        <scheme val="minor"/>
      </rPr>
      <t>SC-32</t>
    </r>
  </si>
  <si>
    <r>
      <rPr>
        <sz val="10"/>
        <color rgb="FF231F20"/>
        <rFont val="Helvetica"/>
        <family val="2"/>
        <scheme val="minor"/>
      </rPr>
      <t>Information System Partitioning</t>
    </r>
  </si>
  <si>
    <r>
      <rPr>
        <sz val="10"/>
        <color rgb="FF231F20"/>
        <rFont val="Helvetica"/>
        <family val="2"/>
        <scheme val="minor"/>
      </rPr>
      <t>SC-33</t>
    </r>
  </si>
  <si>
    <r>
      <rPr>
        <sz val="10"/>
        <color rgb="FF231F20"/>
        <rFont val="Helvetica"/>
        <family val="2"/>
        <scheme val="minor"/>
      </rPr>
      <t>SC-34</t>
    </r>
  </si>
  <si>
    <r>
      <rPr>
        <sz val="10"/>
        <color rgb="FF231F20"/>
        <rFont val="Helvetica"/>
        <family val="2"/>
        <scheme val="minor"/>
      </rPr>
      <t>Non-Modifiable Executable Programs</t>
    </r>
  </si>
  <si>
    <r>
      <rPr>
        <sz val="10"/>
        <color rgb="FF231F20"/>
        <rFont val="Helvetica"/>
        <family val="2"/>
        <scheme val="minor"/>
      </rPr>
      <t>SC-35</t>
    </r>
  </si>
  <si>
    <r>
      <rPr>
        <sz val="10"/>
        <color rgb="FF231F20"/>
        <rFont val="Helvetica"/>
        <family val="2"/>
        <scheme val="minor"/>
      </rPr>
      <t>Honeyclients</t>
    </r>
  </si>
  <si>
    <r>
      <rPr>
        <sz val="10"/>
        <color rgb="FF231F20"/>
        <rFont val="Helvetica"/>
        <family val="2"/>
        <scheme val="minor"/>
      </rPr>
      <t>SC-36</t>
    </r>
  </si>
  <si>
    <r>
      <rPr>
        <sz val="10"/>
        <color rgb="FF231F20"/>
        <rFont val="Helvetica"/>
        <family val="2"/>
        <scheme val="minor"/>
      </rPr>
      <t>Distributed Processing and Storage</t>
    </r>
  </si>
  <si>
    <r>
      <rPr>
        <sz val="10"/>
        <color rgb="FF231F20"/>
        <rFont val="Helvetica"/>
        <family val="2"/>
        <scheme val="minor"/>
      </rPr>
      <t>SC-37</t>
    </r>
  </si>
  <si>
    <r>
      <rPr>
        <sz val="10"/>
        <color rgb="FF231F20"/>
        <rFont val="Helvetica"/>
        <family val="2"/>
        <scheme val="minor"/>
      </rPr>
      <t>Out-of-Band Channels</t>
    </r>
  </si>
  <si>
    <r>
      <rPr>
        <sz val="10"/>
        <color rgb="FF231F20"/>
        <rFont val="Helvetica"/>
        <family val="2"/>
        <scheme val="minor"/>
      </rPr>
      <t>SC-38</t>
    </r>
  </si>
  <si>
    <r>
      <rPr>
        <sz val="10"/>
        <color rgb="FF231F20"/>
        <rFont val="Helvetica"/>
        <family val="2"/>
        <scheme val="minor"/>
      </rPr>
      <t>Operations Security</t>
    </r>
  </si>
  <si>
    <r>
      <rPr>
        <sz val="10"/>
        <color rgb="FF231F20"/>
        <rFont val="Helvetica"/>
        <family val="2"/>
        <scheme val="minor"/>
      </rPr>
      <t>SC-39</t>
    </r>
  </si>
  <si>
    <r>
      <rPr>
        <sz val="10"/>
        <color rgb="FF231F20"/>
        <rFont val="Helvetica"/>
        <family val="2"/>
        <scheme val="minor"/>
      </rPr>
      <t>Process Isolation</t>
    </r>
  </si>
  <si>
    <r>
      <rPr>
        <sz val="10"/>
        <color rgb="FF231F20"/>
        <rFont val="Helvetica"/>
        <family val="2"/>
        <scheme val="minor"/>
      </rPr>
      <t>SC-40</t>
    </r>
  </si>
  <si>
    <r>
      <rPr>
        <sz val="10"/>
        <color rgb="FF231F20"/>
        <rFont val="Helvetica"/>
        <family val="2"/>
        <scheme val="minor"/>
      </rPr>
      <t>Wireless Link Protection</t>
    </r>
  </si>
  <si>
    <r>
      <rPr>
        <sz val="10"/>
        <color rgb="FF231F20"/>
        <rFont val="Helvetica"/>
        <family val="2"/>
        <scheme val="minor"/>
      </rPr>
      <t>SC-41</t>
    </r>
  </si>
  <si>
    <r>
      <rPr>
        <sz val="10"/>
        <color rgb="FF231F20"/>
        <rFont val="Helvetica"/>
        <family val="2"/>
        <scheme val="minor"/>
      </rPr>
      <t>Port and I/O Device Access</t>
    </r>
  </si>
  <si>
    <r>
      <rPr>
        <sz val="10"/>
        <color rgb="FF231F20"/>
        <rFont val="Helvetica"/>
        <family val="2"/>
        <scheme val="minor"/>
      </rPr>
      <t>SC-42</t>
    </r>
  </si>
  <si>
    <r>
      <rPr>
        <sz val="10"/>
        <color rgb="FF231F20"/>
        <rFont val="Helvetica"/>
        <family val="2"/>
        <scheme val="minor"/>
      </rPr>
      <t>Sensor Capability and Data</t>
    </r>
  </si>
  <si>
    <r>
      <rPr>
        <sz val="10"/>
        <color rgb="FF231F20"/>
        <rFont val="Helvetica"/>
        <family val="2"/>
        <scheme val="minor"/>
      </rPr>
      <t>SC-43</t>
    </r>
  </si>
  <si>
    <r>
      <rPr>
        <sz val="10"/>
        <color rgb="FF231F20"/>
        <rFont val="Helvetica"/>
        <family val="2"/>
        <scheme val="minor"/>
      </rPr>
      <t>Usage Restrictions</t>
    </r>
  </si>
  <si>
    <r>
      <rPr>
        <sz val="10"/>
        <color rgb="FF231F20"/>
        <rFont val="Helvetica"/>
        <family val="2"/>
        <scheme val="minor"/>
      </rPr>
      <t>SC-44</t>
    </r>
  </si>
  <si>
    <r>
      <rPr>
        <sz val="10"/>
        <color rgb="FF231F20"/>
        <rFont val="Helvetica"/>
        <family val="2"/>
        <scheme val="minor"/>
      </rPr>
      <t>Detonation Chambers</t>
    </r>
  </si>
  <si>
    <r>
      <rPr>
        <sz val="10"/>
        <color rgb="FF231F20"/>
        <rFont val="Helvetica"/>
        <family val="2"/>
        <scheme val="minor"/>
      </rPr>
      <t>SI-1</t>
    </r>
  </si>
  <si>
    <t>System and Information Integrity Policy and Procedures</t>
  </si>
  <si>
    <r>
      <rPr>
        <sz val="10"/>
        <color rgb="FF231F20"/>
        <rFont val="Helvetica"/>
        <family val="2"/>
        <scheme val="minor"/>
      </rPr>
      <t>SI-2</t>
    </r>
  </si>
  <si>
    <r>
      <rPr>
        <sz val="10"/>
        <color rgb="FF231F20"/>
        <rFont val="Helvetica"/>
        <family val="2"/>
        <scheme val="minor"/>
      </rPr>
      <t>Flaw Remediation</t>
    </r>
  </si>
  <si>
    <r>
      <rPr>
        <sz val="10"/>
        <color rgb="FF231F20"/>
        <rFont val="Helvetica"/>
        <family val="2"/>
        <scheme val="minor"/>
      </rPr>
      <t>SI-3</t>
    </r>
  </si>
  <si>
    <r>
      <rPr>
        <sz val="10"/>
        <color rgb="FF231F20"/>
        <rFont val="Helvetica"/>
        <family val="2"/>
        <scheme val="minor"/>
      </rPr>
      <t>Malicious Code Protection</t>
    </r>
  </si>
  <si>
    <r>
      <rPr>
        <sz val="10"/>
        <color rgb="FF231F20"/>
        <rFont val="Helvetica"/>
        <family val="2"/>
        <scheme val="minor"/>
      </rPr>
      <t>SI-4</t>
    </r>
  </si>
  <si>
    <r>
      <rPr>
        <sz val="10"/>
        <color rgb="FF231F20"/>
        <rFont val="Helvetica"/>
        <family val="2"/>
        <scheme val="minor"/>
      </rPr>
      <t>Information System Monitoring</t>
    </r>
  </si>
  <si>
    <r>
      <rPr>
        <sz val="10"/>
        <color rgb="FF231F20"/>
        <rFont val="Helvetica"/>
        <family val="2"/>
        <scheme val="minor"/>
      </rPr>
      <t>SI-5</t>
    </r>
  </si>
  <si>
    <r>
      <rPr>
        <sz val="10"/>
        <color rgb="FF231F20"/>
        <rFont val="Helvetica"/>
        <family val="2"/>
        <scheme val="minor"/>
      </rPr>
      <t>Security Alerts, Advisories, and Directives</t>
    </r>
  </si>
  <si>
    <r>
      <rPr>
        <sz val="10"/>
        <color rgb="FF231F20"/>
        <rFont val="Helvetica"/>
        <family val="2"/>
        <scheme val="minor"/>
      </rPr>
      <t>SI-6</t>
    </r>
  </si>
  <si>
    <r>
      <rPr>
        <sz val="10"/>
        <color rgb="FF231F20"/>
        <rFont val="Helvetica"/>
        <family val="2"/>
        <scheme val="minor"/>
      </rPr>
      <t>Security Function Verification</t>
    </r>
  </si>
  <si>
    <r>
      <rPr>
        <sz val="10"/>
        <color rgb="FF231F20"/>
        <rFont val="Helvetica"/>
        <family val="2"/>
        <scheme val="minor"/>
      </rPr>
      <t>SI-7</t>
    </r>
  </si>
  <si>
    <t>Software, Firmware, and Information Integrity</t>
  </si>
  <si>
    <r>
      <rPr>
        <sz val="10"/>
        <color rgb="FF231F20"/>
        <rFont val="Helvetica"/>
        <family val="2"/>
        <scheme val="minor"/>
      </rPr>
      <t>SI-8</t>
    </r>
  </si>
  <si>
    <r>
      <rPr>
        <sz val="10"/>
        <color rgb="FF231F20"/>
        <rFont val="Helvetica"/>
        <family val="2"/>
        <scheme val="minor"/>
      </rPr>
      <t>Spam Protection</t>
    </r>
  </si>
  <si>
    <r>
      <rPr>
        <sz val="10"/>
        <color rgb="FF231F20"/>
        <rFont val="Helvetica"/>
        <family val="2"/>
        <scheme val="minor"/>
      </rPr>
      <t>SI-9</t>
    </r>
  </si>
  <si>
    <r>
      <rPr>
        <sz val="10"/>
        <color rgb="FF231F20"/>
        <rFont val="Helvetica"/>
        <family val="2"/>
        <scheme val="minor"/>
      </rPr>
      <t>SI-10</t>
    </r>
  </si>
  <si>
    <r>
      <rPr>
        <sz val="10"/>
        <color rgb="FF231F20"/>
        <rFont val="Helvetica"/>
        <family val="2"/>
        <scheme val="minor"/>
      </rPr>
      <t>Information Input Validation</t>
    </r>
  </si>
  <si>
    <r>
      <rPr>
        <sz val="10"/>
        <color rgb="FF231F20"/>
        <rFont val="Helvetica"/>
        <family val="2"/>
        <scheme val="minor"/>
      </rPr>
      <t>SI-11</t>
    </r>
  </si>
  <si>
    <r>
      <rPr>
        <sz val="10"/>
        <color rgb="FF231F20"/>
        <rFont val="Helvetica"/>
        <family val="2"/>
        <scheme val="minor"/>
      </rPr>
      <t>Error Handling</t>
    </r>
  </si>
  <si>
    <r>
      <rPr>
        <sz val="10"/>
        <color rgb="FF231F20"/>
        <rFont val="Helvetica"/>
        <family val="2"/>
        <scheme val="minor"/>
      </rPr>
      <t>SI-12</t>
    </r>
  </si>
  <si>
    <r>
      <rPr>
        <sz val="10"/>
        <color rgb="FF231F20"/>
        <rFont val="Helvetica"/>
        <family val="2"/>
        <scheme val="minor"/>
      </rPr>
      <t>Information Handling and Retention</t>
    </r>
  </si>
  <si>
    <r>
      <rPr>
        <sz val="10"/>
        <color rgb="FF231F20"/>
        <rFont val="Helvetica"/>
        <family val="2"/>
        <scheme val="minor"/>
      </rPr>
      <t>SI-13</t>
    </r>
  </si>
  <si>
    <r>
      <rPr>
        <sz val="10"/>
        <color rgb="FF231F20"/>
        <rFont val="Helvetica"/>
        <family val="2"/>
        <scheme val="minor"/>
      </rPr>
      <t>Predictable Failure Prevention</t>
    </r>
  </si>
  <si>
    <r>
      <rPr>
        <sz val="10"/>
        <color rgb="FF231F20"/>
        <rFont val="Helvetica"/>
        <family val="2"/>
        <scheme val="minor"/>
      </rPr>
      <t>SI-14</t>
    </r>
  </si>
  <si>
    <r>
      <rPr>
        <sz val="10"/>
        <color rgb="FF231F20"/>
        <rFont val="Helvetica"/>
        <family val="2"/>
        <scheme val="minor"/>
      </rPr>
      <t>Non-Persistence</t>
    </r>
  </si>
  <si>
    <r>
      <rPr>
        <sz val="10"/>
        <color rgb="FF231F20"/>
        <rFont val="Helvetica"/>
        <family val="2"/>
        <scheme val="minor"/>
      </rPr>
      <t>SI-15</t>
    </r>
  </si>
  <si>
    <r>
      <rPr>
        <sz val="10"/>
        <color rgb="FF231F20"/>
        <rFont val="Helvetica"/>
        <family val="2"/>
        <scheme val="minor"/>
      </rPr>
      <t>Information Output Filtering</t>
    </r>
  </si>
  <si>
    <r>
      <rPr>
        <sz val="10"/>
        <color rgb="FF231F20"/>
        <rFont val="Helvetica"/>
        <family val="2"/>
        <scheme val="minor"/>
      </rPr>
      <t>SI-16</t>
    </r>
  </si>
  <si>
    <r>
      <rPr>
        <sz val="10"/>
        <color rgb="FF231F20"/>
        <rFont val="Helvetica"/>
        <family val="2"/>
        <scheme val="minor"/>
      </rPr>
      <t>Memory Protection</t>
    </r>
  </si>
  <si>
    <r>
      <rPr>
        <sz val="10"/>
        <color rgb="FF231F20"/>
        <rFont val="Helvetica"/>
        <family val="2"/>
        <scheme val="minor"/>
      </rPr>
      <t>SI-17</t>
    </r>
  </si>
  <si>
    <r>
      <rPr>
        <sz val="10"/>
        <color rgb="FF231F20"/>
        <rFont val="Helvetica"/>
        <family val="2"/>
        <scheme val="minor"/>
      </rPr>
      <t>Fail-Safe Procedures</t>
    </r>
  </si>
  <si>
    <r>
      <rPr>
        <sz val="10"/>
        <color rgb="FF231F20"/>
        <rFont val="Helvetica"/>
        <family val="2"/>
        <scheme val="minor"/>
      </rPr>
      <t>PM-1</t>
    </r>
  </si>
  <si>
    <r>
      <rPr>
        <sz val="10"/>
        <color rgb="FF231F20"/>
        <rFont val="Helvetica"/>
        <family val="2"/>
        <scheme val="minor"/>
      </rPr>
      <t>Information Security Program Plan</t>
    </r>
  </si>
  <si>
    <r>
      <rPr>
        <sz val="10"/>
        <color rgb="FF231F20"/>
        <rFont val="Helvetica"/>
        <family val="2"/>
        <scheme val="minor"/>
      </rPr>
      <t>PM-2</t>
    </r>
  </si>
  <si>
    <r>
      <rPr>
        <sz val="10"/>
        <color rgb="FF231F20"/>
        <rFont val="Helvetica"/>
        <family val="2"/>
        <scheme val="minor"/>
      </rPr>
      <t>Senior Information Security Officer</t>
    </r>
  </si>
  <si>
    <r>
      <rPr>
        <sz val="10"/>
        <color rgb="FF231F20"/>
        <rFont val="Helvetica"/>
        <family val="2"/>
        <scheme val="minor"/>
      </rPr>
      <t>PM-3</t>
    </r>
  </si>
  <si>
    <r>
      <rPr>
        <sz val="10"/>
        <color rgb="FF231F20"/>
        <rFont val="Helvetica"/>
        <family val="2"/>
        <scheme val="minor"/>
      </rPr>
      <t>Information Security Resources</t>
    </r>
  </si>
  <si>
    <r>
      <rPr>
        <sz val="10"/>
        <color rgb="FF231F20"/>
        <rFont val="Helvetica"/>
        <family val="2"/>
        <scheme val="minor"/>
      </rPr>
      <t>PM-4</t>
    </r>
  </si>
  <si>
    <r>
      <rPr>
        <sz val="10"/>
        <color rgb="FF231F20"/>
        <rFont val="Helvetica"/>
        <family val="2"/>
        <scheme val="minor"/>
      </rPr>
      <t>Plan of Action and Milestones Process</t>
    </r>
  </si>
  <si>
    <r>
      <rPr>
        <sz val="10"/>
        <color rgb="FF231F20"/>
        <rFont val="Helvetica"/>
        <family val="2"/>
        <scheme val="minor"/>
      </rPr>
      <t>PM-5</t>
    </r>
  </si>
  <si>
    <r>
      <rPr>
        <sz val="10"/>
        <color rgb="FF231F20"/>
        <rFont val="Helvetica"/>
        <family val="2"/>
        <scheme val="minor"/>
      </rPr>
      <t>Information System Inventory</t>
    </r>
  </si>
  <si>
    <r>
      <rPr>
        <sz val="10"/>
        <color rgb="FF231F20"/>
        <rFont val="Helvetica"/>
        <family val="2"/>
        <scheme val="minor"/>
      </rPr>
      <t>PM-6</t>
    </r>
    <r>
      <rPr>
        <sz val="12"/>
        <color rgb="FF000000"/>
        <rFont val="Verdana"/>
        <family val="2"/>
      </rPr>
      <t/>
    </r>
  </si>
  <si>
    <t>Information Security Measures of Performance</t>
  </si>
  <si>
    <r>
      <rPr>
        <sz val="10"/>
        <color rgb="FF231F20"/>
        <rFont val="Helvetica"/>
        <family val="2"/>
        <scheme val="minor"/>
      </rPr>
      <t>PM-7</t>
    </r>
    <r>
      <rPr>
        <sz val="12"/>
        <color rgb="FF000000"/>
        <rFont val="Verdana"/>
        <family val="2"/>
      </rPr>
      <t/>
    </r>
  </si>
  <si>
    <t>Enterprise Architecture</t>
  </si>
  <si>
    <r>
      <rPr>
        <sz val="10"/>
        <color rgb="FF231F20"/>
        <rFont val="Helvetica"/>
        <family val="2"/>
        <scheme val="minor"/>
      </rPr>
      <t>PM-8</t>
    </r>
    <r>
      <rPr>
        <sz val="12"/>
        <color rgb="FF000000"/>
        <rFont val="Verdana"/>
        <family val="2"/>
      </rPr>
      <t/>
    </r>
  </si>
  <si>
    <t>Critical Infrastructure Plan</t>
  </si>
  <si>
    <r>
      <rPr>
        <sz val="10"/>
        <color rgb="FF231F20"/>
        <rFont val="Helvetica"/>
        <family val="2"/>
        <scheme val="minor"/>
      </rPr>
      <t>PM-9</t>
    </r>
    <r>
      <rPr>
        <sz val="12"/>
        <color rgb="FF000000"/>
        <rFont val="Verdana"/>
        <family val="2"/>
      </rPr>
      <t/>
    </r>
  </si>
  <si>
    <t>Risk Management Strategy</t>
  </si>
  <si>
    <r>
      <rPr>
        <sz val="10"/>
        <color rgb="FF231F20"/>
        <rFont val="Helvetica"/>
        <family val="2"/>
        <scheme val="minor"/>
      </rPr>
      <t>PM-10</t>
    </r>
    <r>
      <rPr>
        <sz val="12"/>
        <color rgb="FF000000"/>
        <rFont val="Verdana"/>
        <family val="2"/>
      </rPr>
      <t/>
    </r>
  </si>
  <si>
    <t>Security Authorization Process</t>
  </si>
  <si>
    <r>
      <rPr>
        <sz val="10"/>
        <color rgb="FF231F20"/>
        <rFont val="Helvetica"/>
        <family val="2"/>
        <scheme val="minor"/>
      </rPr>
      <t>PM-11</t>
    </r>
    <r>
      <rPr>
        <sz val="12"/>
        <color rgb="FF000000"/>
        <rFont val="Verdana"/>
        <family val="2"/>
      </rPr>
      <t/>
    </r>
  </si>
  <si>
    <t>Mission/Business Process Definition</t>
  </si>
  <si>
    <r>
      <rPr>
        <sz val="10"/>
        <color rgb="FF231F20"/>
        <rFont val="Helvetica"/>
        <family val="2"/>
        <scheme val="minor"/>
      </rPr>
      <t>PM-12</t>
    </r>
    <r>
      <rPr>
        <sz val="12"/>
        <color rgb="FF000000"/>
        <rFont val="Verdana"/>
        <family val="2"/>
      </rPr>
      <t/>
    </r>
  </si>
  <si>
    <r>
      <rPr>
        <sz val="10"/>
        <color rgb="FF231F20"/>
        <rFont val="Helvetica"/>
        <family val="2"/>
        <scheme val="minor"/>
      </rPr>
      <t>PM-13</t>
    </r>
    <r>
      <rPr>
        <sz val="12"/>
        <color rgb="FF000000"/>
        <rFont val="Verdana"/>
        <family val="2"/>
      </rPr>
      <t/>
    </r>
  </si>
  <si>
    <t>Information Security Workforce</t>
  </si>
  <si>
    <r>
      <rPr>
        <sz val="10"/>
        <color rgb="FF231F20"/>
        <rFont val="Helvetica"/>
        <family val="2"/>
        <scheme val="minor"/>
      </rPr>
      <t>PM-14</t>
    </r>
    <r>
      <rPr>
        <sz val="12"/>
        <color rgb="FF000000"/>
        <rFont val="Verdana"/>
        <family val="2"/>
      </rPr>
      <t/>
    </r>
  </si>
  <si>
    <t>Testing, Training, &amp; Monitoring</t>
  </si>
  <si>
    <r>
      <rPr>
        <sz val="10"/>
        <color rgb="FF231F20"/>
        <rFont val="Helvetica"/>
        <family val="2"/>
        <scheme val="minor"/>
      </rPr>
      <t>PM-15</t>
    </r>
    <r>
      <rPr>
        <sz val="12"/>
        <color rgb="FF000000"/>
        <rFont val="Verdana"/>
        <family val="2"/>
      </rPr>
      <t/>
    </r>
  </si>
  <si>
    <t>Contacts with Security Groups and Associations</t>
  </si>
  <si>
    <r>
      <rPr>
        <sz val="10"/>
        <color rgb="FF231F20"/>
        <rFont val="Helvetica"/>
        <family val="2"/>
        <scheme val="minor"/>
      </rPr>
      <t>PM-16</t>
    </r>
    <r>
      <rPr>
        <sz val="12"/>
        <color rgb="FF000000"/>
        <rFont val="Verdana"/>
        <family val="2"/>
      </rPr>
      <t/>
    </r>
  </si>
  <si>
    <t>Threat Awareness Program</t>
  </si>
  <si>
    <t>NIST SP 800-34</t>
  </si>
  <si>
    <t>Contingency Planning Guide for Federal Information Systems</t>
  </si>
  <si>
    <t>NIST SP 800-46</t>
  </si>
  <si>
    <t>Guide to Enterprise Telework, Remote Access, and Bring Your Own Device (BYOD) Security</t>
  </si>
  <si>
    <t>NIST SP 800-60</t>
  </si>
  <si>
    <t>Guide for Mapping Types of Information and Information Systems to Security Categories</t>
  </si>
  <si>
    <t>NIST SP 800-88</t>
  </si>
  <si>
    <t>Guidelines for Media Sanitization</t>
  </si>
  <si>
    <t>Physical Access Authorizations; Physical Access Control; Access Control for Transmission Medium; Emergency Power; Fire Protection; Temperature and Humidity Controls; External Information System Services</t>
  </si>
  <si>
    <t>System Development Life Cycle; Development Process, Standards, and Tools; Application Partitioning; Senior Information Security Officer; Security Authorization Process; Security Alerts, Advisories, and Directives; Information Security Resources</t>
  </si>
  <si>
    <t>Account Management; Access Enforcement; Least Privilege</t>
  </si>
  <si>
    <t>Access Enforcement; Least Functionality; Guide to Enterprise Telework, Remote Access, and Bring Your Own Device (BYOD) Security</t>
  </si>
  <si>
    <t>Internal System Connections; Information in Shared Resources</t>
  </si>
  <si>
    <t>Identification and Authentication (Organizational Users); Authenticator Management</t>
  </si>
  <si>
    <t>Audit and Accountability: reviews and updates; Audit Review, Analysis, and Reporting; Audit Generation; Access Control: Auditing use of privileged functions; Configuration Change Control; Controlled Maintenance; Maintenance Personnel; Physical Access Control</t>
  </si>
  <si>
    <t>Audit Reduction and Report Generation; Protection of Audit Information; Incident Handling; Separation of Duties; Contingency Plan Testing; Information System Recovery and Reconstitution; Contingency Planning Guide for Federal Information Systems</t>
  </si>
  <si>
    <t>Separation of Duties; Contingency Plan Testing; Information System Recovery and Reconstitution; Contingency Planning Guide for Federal Information Systems</t>
  </si>
  <si>
    <t>Configuration Change Control; Security Impact Analysis; Access Restrictions for Change</t>
  </si>
  <si>
    <t>Information Flow Enforcement; Media Access; Media Storage</t>
  </si>
  <si>
    <t>Media Access; Access Control: Full device / container based encryption</t>
  </si>
  <si>
    <t>Information System Backup; Media Transport</t>
  </si>
  <si>
    <t>Information System Backup; Media Sanitization; Guide for Mapping Types of Information and Information Systems to Security Categories; Guidelines for Media Sanitization; Account Management; Least Privilege; Identifier Management; Senior Information Security Officer; Security Authorization Process; Security Alerts, Advisories, and Directives; Controlled Maintenance; Maintenance Tools</t>
  </si>
  <si>
    <t>Incident Response Training; Incident Handling; Information Spillage Response</t>
  </si>
  <si>
    <t>Incident Response Training; Incident Handling; Integrated Information Security Analysis Team</t>
  </si>
  <si>
    <t>Media Storage; Physical Access Authorizations; Access Control for Output Devices; Monitoring Physical Access; Alternate Work Site</t>
  </si>
  <si>
    <t>Media Access; Media Transport; Media Use</t>
  </si>
  <si>
    <t>Senior Information Security Officer; Security Authorization Process; Security Alerts, Advisories, and Directives; Plan of Action and Milestones; Information Security Program Plan</t>
  </si>
  <si>
    <t>CA-5, CM-3, PM-1, SA-15, SA-3, SA-8, SC-2</t>
  </si>
  <si>
    <t>Plan of Action and Milestones; Configuration Change Control; Information Security Program Plan; Development Process, Standards, and Tools; System Development Life Cycle; Security Engineering Principles; Application Partitioning</t>
  </si>
  <si>
    <t>Plan of Action and Milestones; Information Security Program Plan; Identifier Management; Authenticator Management; Cryptographic Module Authentication; Identification and Authentication (Non- Organizational Users)</t>
  </si>
  <si>
    <t>Plan of Action and Milestones; Information Security Program Plan</t>
  </si>
  <si>
    <t>Baseline Configuration; Configuration Settings; Configuration Change Control; Access Control for Mobile Devices; Controlled Maintenance</t>
  </si>
  <si>
    <t>Security management process: Implement policies and procedures to prevent, detect, contain, and correct security violations.</t>
  </si>
  <si>
    <t>Has the risk management process been completed using IAW NIST Guidelines?</t>
  </si>
  <si>
    <t>ID</t>
  </si>
  <si>
    <t>Question</t>
  </si>
  <si>
    <t>Additional Info</t>
  </si>
  <si>
    <t>High Risk</t>
  </si>
  <si>
    <t>Application/Service Security</t>
  </si>
  <si>
    <t>Authentication, Authorization, and Accounting</t>
  </si>
  <si>
    <t>Business Continuity Plan</t>
  </si>
  <si>
    <t>Change Management</t>
  </si>
  <si>
    <t>Data</t>
  </si>
  <si>
    <t>Datacenter</t>
  </si>
  <si>
    <t>Disaster Recovery Plan</t>
  </si>
  <si>
    <t>Firewalls, IDS, IPS, and Networking</t>
  </si>
  <si>
    <t>Policies, Procedures, and Processes</t>
  </si>
  <si>
    <t>Quality Assurance</t>
  </si>
  <si>
    <t>Systems Management &amp; Configuration</t>
  </si>
  <si>
    <t>Vulnerability Scanning</t>
  </si>
  <si>
    <t>PCI DSS</t>
  </si>
  <si>
    <t>Category</t>
  </si>
  <si>
    <t>C_Answer</t>
  </si>
  <si>
    <t>Required</t>
  </si>
  <si>
    <t>V_Answer</t>
  </si>
  <si>
    <t>Category_Total</t>
  </si>
  <si>
    <t>Category_divisor</t>
  </si>
  <si>
    <t>Score</t>
  </si>
  <si>
    <t>Max_Score</t>
  </si>
  <si>
    <t>Score %</t>
  </si>
  <si>
    <t>Application Security</t>
  </si>
  <si>
    <t>Compliant</t>
  </si>
  <si>
    <t>Weight</t>
  </si>
  <si>
    <t>HECVAT Version</t>
  </si>
  <si>
    <t>Full</t>
  </si>
  <si>
    <t>Date Prepared</t>
  </si>
  <si>
    <t>Report Sections</t>
  </si>
  <si>
    <t>Overall Score:</t>
  </si>
  <si>
    <t>Vendor Answer</t>
  </si>
  <si>
    <t>Does the system have password complexity or length limitations and/or restrictions?</t>
  </si>
  <si>
    <t>Do you have documented password/passphrase reset procedures that are currently implemented in the system and/or customer support?</t>
  </si>
  <si>
    <t>Is this product a core service of your organization, and as such, the top priority during business continuity planning?</t>
  </si>
  <si>
    <t>Does the system support client customizations from one release to another?</t>
  </si>
  <si>
    <t>Do you have a release schedule for product updates?</t>
  </si>
  <si>
    <t>Is Institution involvement (i.e. technically or organizationally) required during product updates?</t>
  </si>
  <si>
    <t>Do you have policy and procedure, currently implemented, managing how critical patches are applied to all systems and applications?</t>
  </si>
  <si>
    <t>Do you have policy and procedure, currently implemented, guiding how security risks are mitigated until patches can be applied?</t>
  </si>
  <si>
    <t>Order</t>
  </si>
  <si>
    <t>ISO 27002:27013</t>
  </si>
  <si>
    <t>Row Labels</t>
  </si>
  <si>
    <t>TRUE</t>
  </si>
  <si>
    <t>Non-Compliant Responses</t>
  </si>
  <si>
    <t>Third-Parties</t>
  </si>
  <si>
    <t>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t>
  </si>
  <si>
    <t>Overall Score</t>
  </si>
  <si>
    <t>Insider Threat Program</t>
  </si>
  <si>
    <t>PCI Scope, Discovery</t>
  </si>
  <si>
    <t>PCI Scope</t>
  </si>
  <si>
    <t>12.1, Scope</t>
  </si>
  <si>
    <t>12.8, 12.5</t>
  </si>
  <si>
    <t>7.x</t>
  </si>
  <si>
    <t>12.x</t>
  </si>
  <si>
    <t>7.x, 8.x</t>
  </si>
  <si>
    <t>Scope</t>
  </si>
  <si>
    <t>8.x</t>
  </si>
  <si>
    <t>2.1, 8.x</t>
  </si>
  <si>
    <t>10.1, 10.2, 10.3, 10.5, 10.6, 10.7</t>
  </si>
  <si>
    <t>8.x, 4.2</t>
  </si>
  <si>
    <t>6.4, 6.4.5, 6.4.5.1, 6.4.5.2</t>
  </si>
  <si>
    <t>6.4, 12.8, 12.9</t>
  </si>
  <si>
    <t>12.1, 12.8</t>
  </si>
  <si>
    <t>12.1, 12.8, 6.2</t>
  </si>
  <si>
    <t>12.2, 12.8</t>
  </si>
  <si>
    <t>12.1, 12.2, 12.8</t>
  </si>
  <si>
    <t>12.10, 12.8, 6.4</t>
  </si>
  <si>
    <t>12.8, 9.x</t>
  </si>
  <si>
    <t>12.8, 4.1</t>
  </si>
  <si>
    <t>9.x</t>
  </si>
  <si>
    <t>11.4, 12.8</t>
  </si>
  <si>
    <t>1.1, 10.8, 10.6, 10.3, 10.2, 11.4</t>
  </si>
  <si>
    <t>12.1, 9.x</t>
  </si>
  <si>
    <t>12.4, 12.5</t>
  </si>
  <si>
    <t>6.4.5</t>
  </si>
  <si>
    <t>12.6, 6.5</t>
  </si>
  <si>
    <t>6.3.2</t>
  </si>
  <si>
    <t>6.3.2, 6.4.5.3</t>
  </si>
  <si>
    <t>6.3, 6.3.1</t>
  </si>
  <si>
    <t>12.10, 12.8, 12.9</t>
  </si>
  <si>
    <t>12.6, 7.x, 8.x, 9.x</t>
  </si>
  <si>
    <t>7.x, 8.x, 9.x</t>
  </si>
  <si>
    <t>12.1, 12.5, 12.6</t>
  </si>
  <si>
    <t>11.2, 11.3</t>
  </si>
  <si>
    <t>11.2, 12.8</t>
  </si>
  <si>
    <t>12.10, 10.10</t>
  </si>
  <si>
    <t>1.x</t>
  </si>
  <si>
    <t>Install and maintain a firewall configuration to protect cardholder data</t>
  </si>
  <si>
    <t>Establish and implement firewall and router configuration standards that include the following:</t>
  </si>
  <si>
    <t>1.1.1</t>
  </si>
  <si>
    <t>A formal process for approving and testing all network connections and changes to the firewall and router configurations</t>
  </si>
  <si>
    <t>1.1.2</t>
  </si>
  <si>
    <t>Current network diagram that identifies all connections between the cardholder data environment and other networks, including any wireless networks</t>
  </si>
  <si>
    <t>1.1.3</t>
  </si>
  <si>
    <t>Current diagram that shows all cardholder data flows across systems and networks</t>
  </si>
  <si>
    <t>1.1.4</t>
  </si>
  <si>
    <t>Requirements for a firewall at each Internet connection and between any demilitarized zone (DMZ) and the internal network zone</t>
  </si>
  <si>
    <t>1.1.5</t>
  </si>
  <si>
    <t>Description of groups, roles, and responsibilities for management of network components</t>
  </si>
  <si>
    <t>1.1.6</t>
  </si>
  <si>
    <t>Documentation of business justification and approval for use of all services, protocols, and ports allowed, including documentation of security features implemented for those protocols considered to be insecure.</t>
  </si>
  <si>
    <t>1.1.7</t>
  </si>
  <si>
    <t>Requirement to review firewall and router rule sets at least every six months</t>
  </si>
  <si>
    <t>Build firewall and router configurations that restrict connections between untrusted networks and any system components in the cardholder data environment. Note: An “untrusted network” is any network that is external to the networks belonging to the entity under review, and/or which is out of the entity's ability to control or manage.</t>
  </si>
  <si>
    <t>1.2.1</t>
  </si>
  <si>
    <t>Restrict inbound and outbound traffic to that which is necessary for the cardholder data environment, and specifically deny all other traffic.</t>
  </si>
  <si>
    <t>1.2.2</t>
  </si>
  <si>
    <t>Secure and synchronize router configuration files.</t>
  </si>
  <si>
    <t>1.2.3</t>
  </si>
  <si>
    <t>Install perimeter firewalls between all wireless networks and the cardholder data environment, and configure these firewalls to deny or, if traffic is necessary for business purposes, permit only authorized traffic between the wireless environment and the cardholder data environment.</t>
  </si>
  <si>
    <t>Prohibit direct public access between the Internet and any system component in the cardholder data environment.</t>
  </si>
  <si>
    <t>1.3.1</t>
  </si>
  <si>
    <t>Implement a DMZ to limit inbound traffic to only system components that provide authorized publicly accessible services, protocols, and ports.</t>
  </si>
  <si>
    <t>1.3.2</t>
  </si>
  <si>
    <t>Limit inbound Internet traffic to IP addresses within the DMZ.</t>
  </si>
  <si>
    <t>1.3.3</t>
  </si>
  <si>
    <t>Implement anti-spoofing measures to detect and block forged source IP addresses from entering the network. (For example, block traffic originating from the Internet with an internal source address.)</t>
  </si>
  <si>
    <t>1.3.4</t>
  </si>
  <si>
    <t>Do not allow unauthorized outbound traffic from the cardholder data environment to the Internet.</t>
  </si>
  <si>
    <t>1.3.5</t>
  </si>
  <si>
    <t>Permit only “established” connections into the network.</t>
  </si>
  <si>
    <t>1.3.6</t>
  </si>
  <si>
    <t>Place system components that store cardholder data (such as a database) in an internal network zone, segregated from the DMZ and other untrusted networks.</t>
  </si>
  <si>
    <t>1.3.7</t>
  </si>
  <si>
    <t>Do not disclose private IP addresses and routing information to unauthorized parties. Note: Methods to obscure IP addressing may include, but are not limited to: • Network Address Translation (NAT) • Placing servers containing cardholder data behind proxy servers/firewalls, • Removal or filtering of route advertisements for private networks that employ registered addressing, • Internal use of RFC1918 address space instead of registered addresses.</t>
  </si>
  <si>
    <t>Install personal firewall software or equivalent functionality on any portable computing devices (including company and/or employee-owned) that connect to the Internet when outside the network (for example, laptops used by employees), and which are also used to access the CDE. Firewall (or equivalent) configurations include: • Specific configuration settings are defined. • Personal firewall (or equivalent functionality) is actively running. • Personal firewall (or equivalent functionality) is not alterable by users of the portable computing devices.</t>
  </si>
  <si>
    <t>Ensure that security policies and operational procedures for managing firewalls are documented, in use, and known to all affected parties.</t>
  </si>
  <si>
    <t>2.x</t>
  </si>
  <si>
    <t>Do not use vendor-supplied defaults for system passwords and other security parameters</t>
  </si>
  <si>
    <t>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t>
  </si>
  <si>
    <t>2.1.1</t>
  </si>
  <si>
    <t>For wireless environments connected to the cardholder data environment or transmitting cardholder data, change ALL wireless vendor defaults at installation, including but not limited to default wireless encryption keys, passwords, and SNMP community strings.</t>
  </si>
  <si>
    <t>Develop configuration standards for all system components. Assure that these standards address all known security vulnerabilities and are consistent with industry-accepted system hardening standards. Sources of industry-accepted system hardening standards may include, but are not limited to: • Center for Internet Security (CIS) • International Organization for Standardization (ISO) • SysAdmin Audit Network Security (SANS) Institute • National Institute of Standards Technology (NIST).</t>
  </si>
  <si>
    <t>2.2.1</t>
  </si>
  <si>
    <t>Implement only one primary function per server to prevent functions that require different security levels from co-existing on the same server. (For example, web servers, database servers, and DNS should be implemented on separate servers.) Note: Where virtualization technologies are in use, implement only one primary function per virtual system component.</t>
  </si>
  <si>
    <t>2.2.2</t>
  </si>
  <si>
    <t>Enable only necessary services, protocols, daemons, etc., as required for the function of the system.</t>
  </si>
  <si>
    <t>2.2.3</t>
  </si>
  <si>
    <t>Implement additional security features for any required services, protocols, or daemons that are considered to be insecure. Note: Where SSL/early TLS is used, the requirements in Appendix A2 must be completed.</t>
  </si>
  <si>
    <t>2.2.4</t>
  </si>
  <si>
    <t>Configure system security parameters to prevent misuse.</t>
  </si>
  <si>
    <t>2.2.5</t>
  </si>
  <si>
    <t>Remove all unnecessary functionality, such as scripts, drivers, features, subsystems, file systems, and unnecessary web servers.</t>
  </si>
  <si>
    <t>Encrypt all non-console administrative access using strong cryptography. Note: Where SSL/early TLS is used, the requirements in Appendix A2 must be completed.</t>
  </si>
  <si>
    <t>Maintain an inventory of system components that are in scope for PCI DSS.</t>
  </si>
  <si>
    <t>Ensure that security policies and operational procedures for managing vendor defaults and other security parameters are documented, in use, and known to all affected parties.</t>
  </si>
  <si>
    <t>Shared hosting providers must protect each entity’s hosted environment and cardholder data. These providers must meet specific requirements as detailed in Appendix A1: Additional PCI DSS Requirements for Shared Hosting Providers.</t>
  </si>
  <si>
    <t>3.x</t>
  </si>
  <si>
    <t>Protect stored cardholder data</t>
  </si>
  <si>
    <t>Keep cardholder data storage to a minimum by implementing data retention and disposal policies, procedures and processes that include at least the following for all cardholder data (CHD) storage: • Limiting data storage amount and retention time to that which is required for legal, regulatory, and/or business requirements • Specific retention requirements for cardholder data • Processes for secure deletion of data when no longer needed • A quarterly process for identifying and securely deleting stored cardholder data that exceeds defined retention.</t>
  </si>
  <si>
    <t>Do not store sensitive authentication data after authorization (even if encrypted). If sensitive authentication data is received, render all data unrecoverable upon completion of the authorization process. It is permissible for issuers and companies that support issuing services to store sensitive authentication data if: • There is a business justification and • The data is stored securely. Sensitive authentication data includes the data as cited in the following Requirements 3.2.1 through 3.2.3:</t>
  </si>
  <si>
    <t>Do not store the full contents of any track (from the magnetic stripe located on the back of a card, equivalent data contained on a chip, or elsewhere) after authorization. This data is alternatively called full track, track, track 1, track 2, and magnetic-stripe data. Note: In the normal course of business, the following data elements from the magnetic stripe may need to be retained: • The cardholder’s name • Primary account number (PAN) • Expiration date • Service code To minimize risk, store only these data elements as needed for business.</t>
  </si>
  <si>
    <t>Do not store the card verification code or value (three-digit or four-digit number printed on the front or back of a payment card used to verify card-not-present transactions) after authorization.</t>
  </si>
  <si>
    <t>Do not store the personal identification number (PIN) or the encrypted PIN block after authorization.</t>
  </si>
  <si>
    <t>Mask PAN when displayed (the first six and last four digits are the maximum number of digits to be displayed), such that only personnel with a legitimate business need can see more than the first six/last four digits of the PAN. Note: This requirement does not supersede stricter requirements in place for displays of cardholder data—for example, legal or payment card brand requirements for point-of-sale (POS) receipts.</t>
  </si>
  <si>
    <t>Render PAN unreadable anywhere it is stored (including on portable digital media, backup media, and in logs) by using any of the following approaches: • One-way hashes based on strong cryptography, (hash must be of the entire PAN) • Truncation (hashing cannot be used to replace the truncated segment of PAN) • Index tokens and pads (pads must be securely stored) • Strong cryptography with associated key-management processes and procedures. Note: It is a relatively trivial effort for a malicious individual to reconstruct original PAN data if they have access to both the truncated and hashed version of a PAN. Where hashed and truncated versions of the same PAN are present in an entity’s environment, additional controls must be in place to ensure that the hashed and truncated versions cannot be correlated to reconstruct the original PAN.</t>
  </si>
  <si>
    <t>If disk encryption is used (rather than file- or column-level database encryption), logical access must be managed separately and independently of native operating system authentication and access control mechanisms (for example, by not using local user account databases or general network login credentials). Decryption keys must not be associated with user accounts. Note: This requirement applies in addition to all other PCI DSS encryption and key-management requirements.</t>
  </si>
  <si>
    <t>Document and implement procedures to protect keys used to secure stored cardholder data against disclosure and misuse: Note: This requirement applies to keys used to encrypt stored cardholder data, and also applies to key-encrypting keys used to protect data-encrypting keys—such key-encrypting keys must be at least as strong as the data-encrypting key.</t>
  </si>
  <si>
    <t>Additional requirement for service providers only: Maintain a documented description of the cryptographic architecture that includes: • Details of all algorithms, protocols, and keys used for the protection of cardholder data, including key strength and expiry date • Description of the key usage for each key. • Inventory of any HSMs and other SCDs used for key management Note: This requirement is a best practice until January 31, 2018, after which it becomes a requirement.</t>
  </si>
  <si>
    <t>Restrict access to cryptographic keys to the fewest number of custodians necessary.</t>
  </si>
  <si>
    <t>Store secret and private keys used to encrypt/decrypt cardholder data in one (or more) of the following forms at all times: • Encrypted with a key-encrypting key that is at least as strong as the data-encrypting key, and that is stored separately from the data-encrypting key • Within a secure cryptographic device (such as a hardware (host) security module (HSM) or PTS-approved point-of-interaction device) • As at least two full-length key components or key shares, in accordance with an industry-accepted method Note: It is not required that public keys be stored in one of these forms.</t>
  </si>
  <si>
    <t>Store cryptographic keys in the fewest possible locations.</t>
  </si>
  <si>
    <t>Fully document and implement all key-management processes and procedures for cryptographic keys used for encryption of cardholder data, including the following: Note: Numerous industry standards for key management are available from various resources including NIST, which can be found at http://csrc.nist.gov.</t>
  </si>
  <si>
    <t>Generation of strong cryptographic keys</t>
  </si>
  <si>
    <t>Secure cryptographic key distribution</t>
  </si>
  <si>
    <t>Secure cryptographic key storage</t>
  </si>
  <si>
    <t>3.6.4</t>
  </si>
  <si>
    <t>Cryptographic key changes for keys that have reached the end of their cryptoperiod (for example, after a defined period of time has passed and/or after a certain amount of cipher-text has been produced by a given key), as defined by the associated application vendor or key owner, and based on industry best practices and guidelines (for example, NIST Special Publication 800-57).</t>
  </si>
  <si>
    <t>3.6.5</t>
  </si>
  <si>
    <t>Retirement or replacement (for example, archiving, destruction, and/or revocation) of keys as deemed necessary when the integrity of the key has been weakened (for example, departure of an employee with knowledge of a clear-text key component), or keys are suspected of being compromised. Note: If retired or replaced cryptographic keys need to be retained, these keys must be securely archived (for example, by using a key-encryption key). Archived cryptographic keys should only be used for decryption/verification purposes.</t>
  </si>
  <si>
    <t>3.6.6</t>
  </si>
  <si>
    <t>If manual clear-text cryptographic key-management operations are used, these operations must be managed using split knowledge and dual control. Note: Examples of manual key-management operations include, but are not limited to: key generation, transmission, loading, storage and destruction.</t>
  </si>
  <si>
    <t>3.6.7</t>
  </si>
  <si>
    <t>Prevention of unauthorized substitution of cryptographic keys.</t>
  </si>
  <si>
    <t>3.6.8</t>
  </si>
  <si>
    <t>Requirement for cryptographic key custodians to formally acknowledge that they understand and accept their key-custodian responsibilities.</t>
  </si>
  <si>
    <t>Ensure that security policies and operational procedures for protecting stored cardholder data are documented, in use, and known to all affected parties.</t>
  </si>
  <si>
    <t>4.x</t>
  </si>
  <si>
    <t>Encrypt transmission of cardholder data across open, public networks</t>
  </si>
  <si>
    <t>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t>
  </si>
  <si>
    <t>4.1.1</t>
  </si>
  <si>
    <t>Ensure wireless networks transmitting cardholder data or connected to the cardholder data environment, use industry best practices to implement strong encryption for authentication and transmission.</t>
  </si>
  <si>
    <t>Never send unprotected PANs by end-user messaging technologies (for example, e-mail, instant messaging, SMS, chat, etc.).</t>
  </si>
  <si>
    <t>Ensure that security policies and operational procedures for encrypting transmissions of cardholder data are documented, in use, and known to all affected parties.</t>
  </si>
  <si>
    <t>5.x</t>
  </si>
  <si>
    <t>Use and regularly update anti-virus software or programs</t>
  </si>
  <si>
    <t>Deploy anti-virus software on all systems commonly affected by malicious software (particularly personal computers and servers).</t>
  </si>
  <si>
    <t>Ensure that anti-virus programs are capable of detecting, removing, and protecting against all known types of malicious software.</t>
  </si>
  <si>
    <t>For systems considered to be not commonly affected by malicious software, perform periodic evaluations to identify and evaluate evolving malware threats in order to confirm whether such systems continue to not require anti-virus software.</t>
  </si>
  <si>
    <t>Ensure that all anti-virus mechanisms are maintained as follows: • Are kept current, • Perform periodic scans • Generate audit logs which are retained per PCI DSS Requirement 10.7.</t>
  </si>
  <si>
    <t>Ensure that anti-virus mechanisms are actively running and cannot be disabled or altered by users, unless specifically authorized by management on a case-by-case basis for a limited time period. Note: Anti-virus solutions may be temporarily disabled only if there is legitimate technical need, as authorized by management on a case-by-case basis. If anti-virus protection needs to be disabled for a specific purpose, it must be formally authorized. Additional security measures may also need to be implemented for the period of time during which anti-virus protection is not active.</t>
  </si>
  <si>
    <t>Ensure that security policies and operational procedures for protecting systems against malware are documented, in use, and known to all affected parties.</t>
  </si>
  <si>
    <t>6.x</t>
  </si>
  <si>
    <t>Develop and maintain secure systems and applications</t>
  </si>
  <si>
    <t>Establish a process to identify security vulnerabilities, using reputable outside sources for security vulnerability information, and assign a risk ranking (for example, as “high,” “medium,” or “low”) to newly discovered security vulnerabilities. Note: Risk rankings should be based on industry best practices as well as consideration of potential impact. For example, criteria for ranking vulnerabilities may include consideration of the CVSS base score, and/or the classification by the vendor, and/or type of systems affected. Methods for evaluating vulnerabilities and assigning risk ratings will vary based on an organization’s environment and risk-assessment strategy. Risk rankings should, at a minimum, identify all vulnerabilities considered to be a “high risk” to the environment. In addition to the risk ranking, vulnerabilities may be considered “critical” if they pose an imminent threat to the environment, impact critical systems, and/or would result in a potential compromise if not addressed. Examples of critical systems may include security systems, public-facing devices and systems, databases, and other systems that store, process, or transmit cardholder data.</t>
  </si>
  <si>
    <t>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t>
  </si>
  <si>
    <t>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t>
  </si>
  <si>
    <t>6.3.1</t>
  </si>
  <si>
    <t>Remove development, test and/or custom application accounts, user IDs, and passwords before applications become active or are released to customers.</t>
  </si>
  <si>
    <t>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t>
  </si>
  <si>
    <t>Follow change control processes and procedures for all changes to system components. The processes must include the following:</t>
  </si>
  <si>
    <t>6.4.1</t>
  </si>
  <si>
    <t>Separate development/test environments from production environments, and enforce the separation with access controls.</t>
  </si>
  <si>
    <t>6.4.2</t>
  </si>
  <si>
    <t>Separation of duties between development/test and production environments</t>
  </si>
  <si>
    <t>6.4.3</t>
  </si>
  <si>
    <t>Production data (live PANs) are not used for testing or development</t>
  </si>
  <si>
    <t>6.4.4</t>
  </si>
  <si>
    <t>Removal of test data and accounts from system components before the system becomes active/goes into production.</t>
  </si>
  <si>
    <t>Change control procedures must include the following:</t>
  </si>
  <si>
    <t>6.4.5.1</t>
  </si>
  <si>
    <t>Documentation of impact.</t>
  </si>
  <si>
    <t>6.4.5.2</t>
  </si>
  <si>
    <t>Documented change approval by authorized parties.</t>
  </si>
  <si>
    <t>6.4.5.3</t>
  </si>
  <si>
    <t>Functionality testing to verify that the change does not adversely impact the security of the system.</t>
  </si>
  <si>
    <t>6.4.5.4</t>
  </si>
  <si>
    <t>Back-out procedures.</t>
  </si>
  <si>
    <t>6.4.6</t>
  </si>
  <si>
    <t>Upon completion of a significant change, all relevant PCI DSS requirements must be implemented on all new or changed systems and networks, and documentation updated as applicable. Note: This requirement is a best practice until January 31, 2018, after which it becomes a requirement.</t>
  </si>
  <si>
    <t>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t>
  </si>
  <si>
    <t>6.5.1</t>
  </si>
  <si>
    <t>Injection flaws, particularly SQL injection. Also consider OS Command Injection, LDAP and XPath injection flaws as well as other injection flaws.</t>
  </si>
  <si>
    <t>6.5.2</t>
  </si>
  <si>
    <t>Buffer overflows</t>
  </si>
  <si>
    <t>6.5.3</t>
  </si>
  <si>
    <t>Insecure cryptographic storage</t>
  </si>
  <si>
    <t>6.5.4</t>
  </si>
  <si>
    <t>Insecure communications</t>
  </si>
  <si>
    <t>6.5.5</t>
  </si>
  <si>
    <t>Improper error handling</t>
  </si>
  <si>
    <t>6.5.6</t>
  </si>
  <si>
    <t>All “high risk” vulnerabilities identified in the vulnerability identification process (as defined in PCI DSS Requirement 6.1).</t>
  </si>
  <si>
    <t>6.5.7</t>
  </si>
  <si>
    <t>Cross-site scripting (XSS)</t>
  </si>
  <si>
    <t>6.5.8</t>
  </si>
  <si>
    <t>Improper access control (such as insecure direct object references, failure to restrict URL access, directory traversal, and failure to restrict user access to functions).</t>
  </si>
  <si>
    <t>6.5.9</t>
  </si>
  <si>
    <t>Cross-site request forgery (CSRF)</t>
  </si>
  <si>
    <t>6.5.10</t>
  </si>
  <si>
    <t>Broken authentication and session management</t>
  </si>
  <si>
    <t>For public-facing web applications, address new threats and vulnerabilities on an ongoing basis and ensure these applications are protected against known attacks by either of the following methods: • Reviewing public-facing web applications via manual or automated application vulnerability security assessment tools or methods, at least annually and after any changes Note: This assessment is not the same as the vulnerability scans performed for Requirement 11.2. • Installing an automated technical solution that detects and prevents web-based attacks (for example, a web-application firewall) in front of public-facing web applications, to continually check all traffic.</t>
  </si>
  <si>
    <t>Ensure that security policies and operational procedures for developing and maintaining secure systems and applications are documented, in use, and known to all affected parties.</t>
  </si>
  <si>
    <t>Restrict access to cardholder data by business need to know</t>
  </si>
  <si>
    <t>Limit access to system components and cardholder data to only those individuals whose job requires such access.</t>
  </si>
  <si>
    <t>Define access needs for each role, including: • System components and data resources that each role needs to access for their job function • Level of privilege required (for example, user, administrator, etc.) for accessing resources.</t>
  </si>
  <si>
    <t>Restrict access to privileged user IDs to least privileges necessary to perform job responsibilities.</t>
  </si>
  <si>
    <t>Assign access based on individual personnel’s job classification and function.</t>
  </si>
  <si>
    <t>7.1.4</t>
  </si>
  <si>
    <t>Require documented approval by authorized parties specifying required privileges.</t>
  </si>
  <si>
    <t>Establish an access control system(s) for systems components that restricts access based on a user’s need to know, and is set to “deny all” unless specifically allowed. This access control system(s) must include the following:</t>
  </si>
  <si>
    <t>Coverage of all system components</t>
  </si>
  <si>
    <t>Assignment of privileges to individuals based on job classification and function.</t>
  </si>
  <si>
    <t>Default “deny-all” setting.</t>
  </si>
  <si>
    <t>Ensure that security policies and operational procedures for restricting access to cardholder data are documented, in use, and known to all affected parties.</t>
  </si>
  <si>
    <t>Assign a unique ID to each person with computer access</t>
  </si>
  <si>
    <t>Define and implement policies and procedures to ensure proper user identification management for non-consumer users and administrators on all system components as follows:</t>
  </si>
  <si>
    <t>Assign all users a unique ID before allowing them to access system components or cardholder data.</t>
  </si>
  <si>
    <t>Control addition, deletion, and modification of user IDs, credentials, and other identifier objects.</t>
  </si>
  <si>
    <t>Immediately revoke access for any terminated users.</t>
  </si>
  <si>
    <t>Remove/disable inactive user accounts within 90 days.</t>
  </si>
  <si>
    <t>8.1.5</t>
  </si>
  <si>
    <t>Manage IDs used by third parties to access, support, or maintain system components via remote access as follows: • Enabled only during the time period needed and disabled when not in use. • Monitored when in use.</t>
  </si>
  <si>
    <t>8.1.6</t>
  </si>
  <si>
    <t>Limit repeated access attempts by locking out the user ID after not more than six attempts.</t>
  </si>
  <si>
    <t>8.1.7</t>
  </si>
  <si>
    <t>Set the lockout duration to a minimum of 30 minutes or until an administrator enables the user ID.</t>
  </si>
  <si>
    <t>8.1.8</t>
  </si>
  <si>
    <t>If a session has been idle for more than 15 minutes, require the user to re-authenticate to re-activate the terminal or session.</t>
  </si>
  <si>
    <t>In addition to assigning a unique ID, ensure proper user-authentication management for non-consumer users and administrators on all system components by employing at least one of the following methods to authenticate all users: • Something you know, such as a password or passphrase • Something you have, such as a token device or smart card • Something you are, such as a biometric.</t>
  </si>
  <si>
    <t>Using strong cryptography, render all authentication credentials (such as passwords/phrases) unreadable during transmission and storage on all system components.</t>
  </si>
  <si>
    <t>Verify user identity before modifying any authentication credential—for example, performing password resets, provisioning new tokens, or generating new keys.</t>
  </si>
  <si>
    <t>Passwords/passphrases must meet the following: • Require a minimum length of at least seven characters. • Contain both numeric and alphabetic characters. Alternatively, the passwords/passphrases must have complexity and strength at least equivalent to the parameters specified above.</t>
  </si>
  <si>
    <t>8.2.4</t>
  </si>
  <si>
    <t>Change user passwords/passphrases at least once every 90 days.</t>
  </si>
  <si>
    <t>8.2.5</t>
  </si>
  <si>
    <t>Do not allow an individual to submit a new password/passphrase that is the same as any of the last four passwords/passphrases he or she has used.</t>
  </si>
  <si>
    <t>8.2.6</t>
  </si>
  <si>
    <t>Set passwords/passphrases for first-time use and upon reset to a unique value for each user, and change immediately after the first use.</t>
  </si>
  <si>
    <t>Secure all individual non-console administrative access and all remote access to the CDE using multi-factor authentication. Note: Multi-factor authentication requires that a minimum of two of the three authentication methods (see Requirement 8.2 for descriptions of authentication methods) be used for authentication. Using one factor twice (for example, using two separate passwords) is not considered multi-factor authentication.</t>
  </si>
  <si>
    <t>Incorporate multi-factor authentication for all non-console access into the CDE for personnel with administrative access. Note: This requirement is a best practice until January 31, 2018, after which it becomes a requirement.</t>
  </si>
  <si>
    <t>Incorporate multi-factor authentication for all remote network access (both user and administrator, and including third party access for support or maintenance) originating from outside the entity's network.</t>
  </si>
  <si>
    <t>Document and communicate authentication policies and procedures to all users including: • Guidance on selecting strong authentication credentials • Guidance for how users should protect their authentication credentials • Instructions not to reuse previously used passwords • Instructions to change passwords if there is any suspicion the password could be compromised.</t>
  </si>
  <si>
    <t>Do not use group, shared, or generic IDs, passwords, or other authentication methods as follows: • Generic user IDs are disabled or removed. • Shared user IDs do not exist for system administration and other critical functions. • Shared and generic user IDs are not used to administer any system components.</t>
  </si>
  <si>
    <t>8.5.1</t>
  </si>
  <si>
    <t>Additional requirement for service providers only: Service providers with remote access to customer premises (for example, for support of POS systems or servers) must use a unique authentication credential (such as a password/phrase) for each customer. Note: This requirement is not intended to apply to shared hosting providers accessing their own hosting environment, where multiple customer environments are hosted.</t>
  </si>
  <si>
    <t>Where other authentication mechanisms are used (for example, physical or logical security tokens, smart cards, certificates, etc.), use of these mechanisms must be assigned as follows: • Authentication mechanisms must be assigned to an individual account and not shared among multiple accounts. • Physical and/or logical controls must be in place to ensure only the intended account can use that mechanism to gain access.</t>
  </si>
  <si>
    <t>All access to any database containing cardholder data (including access by applications, administrators, and all other users) is restricted as follows: • All user access to, user queries of, and user actions on databases are through programmatic methods. • Only database administrators have the ability to directly access or query databases. • Application IDs for database applications can only be used by the applications (and not by individual users or other non-application processes).</t>
  </si>
  <si>
    <t>Ensure that security policies and operational procedures for identification and authentication are documented, in use, and known to all affected parties.</t>
  </si>
  <si>
    <t>Restrict physical access to cardholder data</t>
  </si>
  <si>
    <t>Use appropriate facility entry controls to limit and monitor physical access to systems in the cardholder data environment.</t>
  </si>
  <si>
    <t>Use either video cameras or access control mechanisms (or both) to monitor individual physical access to sensitive areas. Review collected data and correlate with other entries. Store for at least three months, unless otherwise restricted by law. Note: “Sensitive areas” refers to any data center, server room or any area that houses systems that store, process, or transmit cardholder data. This excludes public-facing areas where only point-of-sale terminals are present, such as the cashier areas in a retail store.</t>
  </si>
  <si>
    <t>Implement physical and/or logical controls to restrict access to publicly accessible network jacks. For example, network jacks located in public areas and areas accessible to visitors could be disabled and only enabled when network access is explicitly authorized. Alternatively, processes could be implemented to ensure that visitors are escorted at all times in areas with active network jacks.</t>
  </si>
  <si>
    <t>9.1.3</t>
  </si>
  <si>
    <t>Restrict physical access to wireless access points, gateways, handheld devices, networking/communications hardware, and telecommunication lines.</t>
  </si>
  <si>
    <t>Develop procedures to easily distinguish between onsite personnel and visitors, to include: • Identifying onsite personnel and visitors (for example, assigning badges) • Changes to access requirements • Revoking or terminating onsite personnel and expired visitor identification (such as ID badges).</t>
  </si>
  <si>
    <t>Control physical access for onsite personnel to sensitive areas as follows: • Access must be authorized and based on individual job function. • Access is revoked immediately upon termination, and all physical access mechanisms, such as keys, access cards, etc., are returned or disabled.</t>
  </si>
  <si>
    <t>Implement procedures to identify and authorize visitors. Procedures should include the following:</t>
  </si>
  <si>
    <t>Visitors are authorized before entering, and escorted at all times within, areas where cardholder data is processed or maintained.</t>
  </si>
  <si>
    <t>Visitors are identified and given a badge or other identification that expires and that visibly distinguishes the visitors from onsite personnel.</t>
  </si>
  <si>
    <t>Visitors are asked to surrender the badge or identification before leaving the facility or at the date of expiration.</t>
  </si>
  <si>
    <t>A visitor log is used to maintain a physical audit trail of visitor activity to the facility as well as computer rooms and data centers where cardholder data is stored or transmitted. Document the visitor’s name, the firm represented, and the onsite personnel authorizing physical access on the log. Retain this log for a minimum of three months, unless otherwise restricted by law.</t>
  </si>
  <si>
    <t>Physically secure all media.</t>
  </si>
  <si>
    <t>9.5.1</t>
  </si>
  <si>
    <t>Store media backups in a secure location, preferably an off-site facility, such as an alternate or backup site, or a commercial storage facility. Review the location’s security at least annually.</t>
  </si>
  <si>
    <t>Maintain strict control over the internal or external distribution of any kind of media, including the following:</t>
  </si>
  <si>
    <t>9.6.1</t>
  </si>
  <si>
    <t>Classify media so the sensitivity of the data can be determined.</t>
  </si>
  <si>
    <t>9.6.2</t>
  </si>
  <si>
    <t>Send the media by secured courier or other delivery method that can be accurately tracked.</t>
  </si>
  <si>
    <t>9.6.3</t>
  </si>
  <si>
    <t>Ensure management approves any and all media that is moved from a secured area (including when media is distributed to individuals).</t>
  </si>
  <si>
    <t>Maintain strict control over the storage and accessibility of media.</t>
  </si>
  <si>
    <t>9.7.1</t>
  </si>
  <si>
    <t>Properly maintain inventory logs of all media and conduct media inventories at least annually.</t>
  </si>
  <si>
    <t>Destroy media when it is no longer needed for business or legal reasons as follows:</t>
  </si>
  <si>
    <t>9.8.1</t>
  </si>
  <si>
    <t>Shred, incinerate, or pulp hard-copy materials so that cardholder data cannot be reconstructed. Secure storage containers used for materials that are to be destroyed.</t>
  </si>
  <si>
    <t>9.8.2</t>
  </si>
  <si>
    <t>Render cardholder data on electronic media unrecoverable so that cardholder data cannot be reconstructed.</t>
  </si>
  <si>
    <t>Protect devices that capture payment card data via direct physical interaction with the card from tampering and substitution. Note: These requirements apply to card-reading devices used in card-present transactions (that is, card swipe or dip) at the point of sale. This requirement is not intended to apply to manual key-entry components such as computer keyboards and POS keypads.</t>
  </si>
  <si>
    <t>9.9.1</t>
  </si>
  <si>
    <t>Maintain an up-to-date list of devices. The list should include the following: • Make, model of device • Location of device (for example, the address of the site or facility where the device is located) • Device serial number or other method of unique identification.</t>
  </si>
  <si>
    <t>9.9.2</t>
  </si>
  <si>
    <t>Periodically inspect device surfaces to detect tampering (for example, addition of card skimmers to devices), or substitution (for example, by checking the serial number or other device characteristics to verify it has not been swapped with a fraudulent device). Note: Examples of signs that a device might have been tampered with or substituted include unexpected attachments or cables plugged into the device, missing or changed security labels, broken or differently colored casing, or changes to the serial number or other external markings.</t>
  </si>
  <si>
    <t>9.9.3</t>
  </si>
  <si>
    <t>Provide training for personnel to be aware of attempted tampering or replacement of devices. Training should include the following: • Verify the identity of any third-party persons claiming to be repair or maintenance personnel, prior to granting them access to modify or troubleshoot devices. • Do not install, replace, or return devices without verification. • Be aware of suspicious behavior around devices (for example, attempts by unknown persons to unplug or open devices). • Report suspicious behavior and indications of device tampering or substitution to appropriate personnel (for example, to a manager or security officer).</t>
  </si>
  <si>
    <t>Ensure that security policies and operational procedures for restricting physical access to cardholder data are documented, in use, and known to all affected parties.</t>
  </si>
  <si>
    <t>10.x</t>
  </si>
  <si>
    <t>Track and monitor all access to network resources and cardholder data</t>
  </si>
  <si>
    <t>Implement audit trails to link all access to system components to each individual user.</t>
  </si>
  <si>
    <t>Implement automated audit trails for all system components to reconstruct the following events:</t>
  </si>
  <si>
    <t>10.2.1</t>
  </si>
  <si>
    <t>All individual user accesses to cardholder data</t>
  </si>
  <si>
    <t>10.2.2</t>
  </si>
  <si>
    <t>All actions taken by any individual with root or administrative privileges</t>
  </si>
  <si>
    <t>10.2.3</t>
  </si>
  <si>
    <t>Access to all audit trails</t>
  </si>
  <si>
    <t>10.2.4</t>
  </si>
  <si>
    <t>Invalid logical access attempts</t>
  </si>
  <si>
    <t>10.2.5</t>
  </si>
  <si>
    <t>Use of and changes to identification and authentication mechanisms—including but not limited to creation of new accounts and elevation of privileges—and all changes, additions, or deletions to accounts with root or administrative privileges</t>
  </si>
  <si>
    <t>10.2.6</t>
  </si>
  <si>
    <t>Initialization, stopping, or pausing of the audit logs</t>
  </si>
  <si>
    <t>10.2.7</t>
  </si>
  <si>
    <t>Creation and deletion of system-level objects</t>
  </si>
  <si>
    <t>Record at least the following audit trail entries for all system components for each event:</t>
  </si>
  <si>
    <t>10.3.1</t>
  </si>
  <si>
    <t>User identification</t>
  </si>
  <si>
    <t>10.3.2</t>
  </si>
  <si>
    <t>Type of event</t>
  </si>
  <si>
    <t>10.3.3</t>
  </si>
  <si>
    <t>Date and time</t>
  </si>
  <si>
    <t>10.3.4</t>
  </si>
  <si>
    <t>Success or failure indication</t>
  </si>
  <si>
    <t>10.3.5</t>
  </si>
  <si>
    <t>Origination of event</t>
  </si>
  <si>
    <t>10.3.6</t>
  </si>
  <si>
    <t>Identity or name of affected data, system component, or resource.</t>
  </si>
  <si>
    <t>Using time-synchronization technology, synchronize all critical system clocks and times and ensure that the following is implemented for acquiring, distributing, and storing time. Note: One example of time synchronization technology is Network Time Protocol (NTP).</t>
  </si>
  <si>
    <t>10.4.1</t>
  </si>
  <si>
    <t>Critical systems have the correct and consistent time.</t>
  </si>
  <si>
    <t>10.4.2</t>
  </si>
  <si>
    <t>Time data is protected.</t>
  </si>
  <si>
    <t>10.4.3</t>
  </si>
  <si>
    <t>Time settings are received from industry-accepted time sources.</t>
  </si>
  <si>
    <t>Secure audit trails so they cannot be altered.</t>
  </si>
  <si>
    <t>10.5.1</t>
  </si>
  <si>
    <t>Limit viewing of audit trails to those with a job-related need.</t>
  </si>
  <si>
    <t>10.5.2</t>
  </si>
  <si>
    <t>Protect audit trail files from unauthorized modifications.</t>
  </si>
  <si>
    <t>10.5.3</t>
  </si>
  <si>
    <t>Promptly back up audit trail files to a centralized log server or media that is difficult to alter.</t>
  </si>
  <si>
    <t>10.5.4</t>
  </si>
  <si>
    <t>Write logs for external-facing technologies onto a secure, centralized, internal log server or media device.</t>
  </si>
  <si>
    <t>10.5.5</t>
  </si>
  <si>
    <t>Use file-integrity monitoring or change-detection software on logs to ensure that existing log data cannot be changed without generating alerts (although new data being added should not cause an alert).</t>
  </si>
  <si>
    <t>Review logs and security events for all system components to identify anomalies or suspicious activity. Note: Log harvesting, parsing, and alerting tools may be used to meet this Requirement.</t>
  </si>
  <si>
    <t>10.6.1</t>
  </si>
  <si>
    <t>Review the following at least daily: • All security events • Logs of all system components that store, process, or transmit CHD and/or SAD • Logs of all critical system components • Logs of all servers and system components that perform security functions (for example, firewalls, intrusion-detection systems/intrusion-prevention systems (IDS/IPS), authentication servers, e-commerce redirection servers, etc.).</t>
  </si>
  <si>
    <t>10.6.2</t>
  </si>
  <si>
    <t>Review logs of all other system components periodically based on the organization’s policies and risk management strategy, as determined by the organization’s annual risk assessment.</t>
  </si>
  <si>
    <t>10.6.3</t>
  </si>
  <si>
    <t>Follow up exceptions and anomalies identified during the review process.</t>
  </si>
  <si>
    <t>Retain audit trail history for at least one year, with a minimum of three months immediately available for analysis (for example, online, archived, or restorable from backup).</t>
  </si>
  <si>
    <t>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t>
  </si>
  <si>
    <t>10.8.1</t>
  </si>
  <si>
    <t>Additional requirement for service providers only: Respond to failures of any critical security controls in a timely manner. Processes for responding to failures in security controls must include: • Restoring security functions • Identifying and documenting the duration (date and time start to end) of the security failure • Identifying and documenting cause(s) of failure, including root cause, and documenting remediation required to address root cause • Identifying and addressing any security issues that arose during the failure • Performing a risk assessment to determine whether further actions are required as a result of the security failure • Implementing controls to prevent cause of failure from reoccurring • Resuming monitoring of security controls Note: This requirement is a best practice until January 31, 2018, after which it becomes a requirement.</t>
  </si>
  <si>
    <t>Ensure that security policies and operational procedures for monitoring all access to network resources and cardholder data are documented, in use, and known to all affected parties.</t>
  </si>
  <si>
    <t>11.x</t>
  </si>
  <si>
    <t>Regularly test security systems and processes</t>
  </si>
  <si>
    <t>Implement processes to test for the presence of wireless access points (802.11), and detect and identify all authorized and unauthorized wireless access points on a quarterly basis. Note: Methods that may be used in the process include but are not limited to wireless network scans, physical/logical inspections of system components and infrastructure, network access control (NAC), or wireless IDS/IPS. Whichever methods are used, they must be sufficient to detect and identify both authorized and unauthorized devices.</t>
  </si>
  <si>
    <t>Maintain an inventory of authorized wireless access points including a documented business justification.</t>
  </si>
  <si>
    <t>Implement incident response procedures in the event unauthorized wireless access points are detected.</t>
  </si>
  <si>
    <t>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t>
  </si>
  <si>
    <t>Perform quarterly internal vulnerability scans. Address vulnerabilities and perform rescans to verify all “high risk” vulnerabilities are resolved in accordance with the entity’s vulnerability ranking (per Requirement 6.1). Scans must be performed by qualified personnel.</t>
  </si>
  <si>
    <t>Perform quarterly external vulnerability scans, via an Approved Scanning Vendor (ASV) approved by the Payment Card Industry Security Standards Council (PCI SSC). Perform rescans as needed, until passing scans are achieved. Note: Quarterly external vulnerability scans must be performed by an Approved Scanning Vendor (ASV), approved by the Payment Card Industry Security Standards Council (PCI SSC). Refer to the ASV Program Guide published on the PCI SSC website for scan customer responsibilities, scan preparation, etc.</t>
  </si>
  <si>
    <t>Perform internal and external scans, and rescans as needed, after any significant change. Scans must be performed by qualified personnel.</t>
  </si>
  <si>
    <t>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t>
  </si>
  <si>
    <t>11.3.1</t>
  </si>
  <si>
    <t>Perform external penetration testing at least annually and after any significant infrastructure or application upgrade or modification (such as an operating system upgrade, a sub-network added to the environment, or a web server added to the environment).</t>
  </si>
  <si>
    <t>11.3.2</t>
  </si>
  <si>
    <t>Perform internal penetration testing at least annually and after any significant infrastructure or application upgrade or modification (such as an operating system upgrade, a sub-network added to the environment, or a web server added to the environment).</t>
  </si>
  <si>
    <t>11.3.3</t>
  </si>
  <si>
    <t>Exploitable vulnerabilities found during penetration testing are corrected and testing is repeated to verify the corrections.</t>
  </si>
  <si>
    <t>11.3.4</t>
  </si>
  <si>
    <t>If segmentation is used to isolate the CDE from other networks, perform penetration tests at least annually and after any changes to segmentation controls/methods to verify that the segmentation methods are operational and effective, and isolate all out-of-scope systems from systems in the CDE.</t>
  </si>
  <si>
    <t>11.3.4.1</t>
  </si>
  <si>
    <t>Additional requirement for service providers only: If segmentation is used, confirm PCI DSS scope by performing penetration testing on segmentation controls at least every six months and after any changes to segmentation controls/methods. Note: This requirement is a best practice until January 31, 2018, after which it becomes a requirement.</t>
  </si>
  <si>
    <t>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t>
  </si>
  <si>
    <t>Deploy a change-detection mechanism (for example, file-integrity monitoring tools) to alert personnel to unauthorized modification (including changes, additions, and deletions) of critical system files, configuration files, or content files; and configure the software to perform critical file comparisons at least weekly. Note: For change-detection purposes, critical files are usually those that do not regularly change, but the modification of which could indicate a system compromise or risk of compromise. Change-detection mechanisms such as file-integrity monitoring products usually come pre-configured with critical files for the related operating system. Other critical files, such as those for custom applications, must be evaluated and defined by the entity (that is, the merchant or service provider).</t>
  </si>
  <si>
    <t>11.5.1</t>
  </si>
  <si>
    <t>Implement a process to respond to any alerts generated by the change-detection solution.</t>
  </si>
  <si>
    <t>Ensure that security policies and operational procedures for security monitoring and testing are documented, in use, and known to all affected parties.</t>
  </si>
  <si>
    <t>Maintain a policy that addresses information security for all personnel</t>
  </si>
  <si>
    <t>Establish, publish, maintain, and disseminate a security policy.</t>
  </si>
  <si>
    <t>Review the security policy at least annually and update the policy when the environment changes.</t>
  </si>
  <si>
    <t>Implement a risk-assessment process that: • Is performed at least annually and upon significant changes to the environment (for example, acquisition, merger, relocation, etc.), • Identifies critical assets, threats, and vulnerabilities, and • Results in a formal, documented analysis of risk. Examples of risk-assessment methodologies include but are not limited to OCTAVE, ISO 27005 and NIST SP 800-30.</t>
  </si>
  <si>
    <t>Develop usage policies for critical technologies and define proper use of these technologies. Note: Examples of critical technologies include, but are not limited to, remote access and wireless technologies, laptops, tablets, removable electronic media, e-mail usage and Internet usage. Ensure these usage policies require the following:</t>
  </si>
  <si>
    <t>Explicit approval by authorized parties</t>
  </si>
  <si>
    <t>12.3.2</t>
  </si>
  <si>
    <t>Authentication for use of the technology</t>
  </si>
  <si>
    <t>12.3.3</t>
  </si>
  <si>
    <t>A list of all such devices and personnel with access</t>
  </si>
  <si>
    <t>12.3.4</t>
  </si>
  <si>
    <t>A method to accurately and readily determine owner, contact information, and purpose (for example, labeling, coding, and/or inventorying of devices)</t>
  </si>
  <si>
    <t>12.3.5</t>
  </si>
  <si>
    <t>Acceptable uses of the technology</t>
  </si>
  <si>
    <t>12.3.6</t>
  </si>
  <si>
    <t>Acceptable network locations for the technologies</t>
  </si>
  <si>
    <t>12.3.7</t>
  </si>
  <si>
    <t>List of company-approved products</t>
  </si>
  <si>
    <t>12.3.8</t>
  </si>
  <si>
    <t>Automatic disconnect of sessions for remote-access technologies after a specific period of inactivity</t>
  </si>
  <si>
    <t>12.3.9</t>
  </si>
  <si>
    <t>Activation of remote-access technologies for vendors and business partners only when needed by vendors and business partners, with immediate deactivation after use</t>
  </si>
  <si>
    <t>12.3.10</t>
  </si>
  <si>
    <t>For personnel accessing cardholder data via remote-access technologies, prohibit the copying, moving, and storage of cardholder data onto local hard drives and removable electronic media, unless explicitly authorized for a defined business need. Where there is an authorized business need, the usage policies must require the data be protected in accordance with all applicable PCI DSS Requirements.</t>
  </si>
  <si>
    <t>Ensure that the security policy and procedures clearly define information security responsibilities for all personnel.</t>
  </si>
  <si>
    <t>Additional requirement for service providers only: Executive management shall establish responsibility for the protection of cardholder data and a PCI DSS compliance program to include: • Overall accountability for maintaining PCI DSS compliance • Defining a charter for a PCI DSS compliance program and communication to executive management Note: This requirement is a best practice until January 31, 2018, after which it becomes a requirement.</t>
  </si>
  <si>
    <t>Assign to an individual or team the following information security management responsibilities:</t>
  </si>
  <si>
    <t>Establish, document, and distribute security policies and procedures.</t>
  </si>
  <si>
    <t>12.5.2</t>
  </si>
  <si>
    <t>Monitor and analyze security alerts and information, and distribute to appropriate personnel.</t>
  </si>
  <si>
    <t>12.5.3</t>
  </si>
  <si>
    <t>Establish, document, and distribute security incident response and escalation procedures to ensure timely and effective handling of all situations.</t>
  </si>
  <si>
    <t>12.5.4</t>
  </si>
  <si>
    <t>Administer user accounts, including additions, deletions, and modifications.</t>
  </si>
  <si>
    <t>12.5.5</t>
  </si>
  <si>
    <t>Monitor and control all access to data.</t>
  </si>
  <si>
    <t>Implement a formal security awareness program to make all personnel aware of the cardholder data security policy and procedures.</t>
  </si>
  <si>
    <t>Educate personnel upon hire and at least annually. Note: Methods can vary depending on the role of the personnel and their level of access to the cardholder data.</t>
  </si>
  <si>
    <t>Require personnel to acknowledge at least annually that they have read and understood the security policy and procedures.</t>
  </si>
  <si>
    <t>Screen potential personnel prior to hire to minimize the risk of attacks from internal sources. (Examples of background checks include previous employment history, criminal record, credit history, and reference checks.) Note: For those potential personnel to be hired for certain positions such as store cashiers who only have access to one card number at a time when facilitating a transaction, this requirement is a recommendation only.</t>
  </si>
  <si>
    <t>Maintain and implement policies and procedures to manage service providers, with whom cardholder data is shared, or that could affect the security of cardholder data, as follows</t>
  </si>
  <si>
    <t>12.8.1</t>
  </si>
  <si>
    <t>Maintain a list of service providers including a description of the service provided.</t>
  </si>
  <si>
    <t>12.8.2</t>
  </si>
  <si>
    <t>Maintain a written agreement that includes an acknowledgement that the service providers are responsible for the security of cardholder data the service providers possess or otherwise store, process or transmit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</si>
  <si>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12.8.3</t>
  </si>
  <si>
    <t>Ensure there is an established process for engaging service providers including proper due diligence prior to engagement.</t>
  </si>
  <si>
    <t>12.8.4</t>
  </si>
  <si>
    <t>Maintain a program to monitor service providers’ PCI DSS compliance status at least annually.</t>
  </si>
  <si>
    <t>12.8.5</t>
  </si>
  <si>
    <t>Maintain information about which PCI DSS requirements are managed by each service provider, and which are managed by the entity.</t>
  </si>
  <si>
    <t>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</si>
  <si>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Implement an incident response plan. Be prepared to respond immediately to a system breach.</t>
  </si>
  <si>
    <t>12.10.1</t>
  </si>
  <si>
    <t>Create the incident response plan to be implemented in the event of system breach. Ensure the plan addresses the following, at a minimum: • Roles, responsibilities, and communication and contact strategies in the event of a compromise including notification of the payment brands, at a minimum • Specific incident response procedures • Business recovery and continuity procedures • Data backup processes • Analysis of legal requirements for reporting compromises • Coverage and responses of all critical system components • Reference or inclusion of incident response procedures from the payment brands.</t>
  </si>
  <si>
    <t>12.10.2</t>
  </si>
  <si>
    <t>Review and test the plan, including all elements listed in Requirement 12.10.1, at least annually.</t>
  </si>
  <si>
    <t>12.10.3</t>
  </si>
  <si>
    <t>Designate specific personnel to be available on a 24/7 basis to respond to alerts.</t>
  </si>
  <si>
    <t>12.10.4</t>
  </si>
  <si>
    <t>Provide appropriate training to staff with security breach response responsibilities.</t>
  </si>
  <si>
    <t>12.10.5</t>
  </si>
  <si>
    <t>Include alerts from security monitoring systems, including but not limited to intrusion-detection, intrusion-prevention, firewalls, and file-integrity monitoring systems.</t>
  </si>
  <si>
    <t>12.10.6</t>
  </si>
  <si>
    <t>Develop a process to modify and evolve the incident response plan according to lessons learned and to incorporate industry developments.</t>
  </si>
  <si>
    <t>Additional requirement for service providers only: Perform reviews at least quarterly to confirm personnel are following security policies and operational procedures. Reviews must cover the following processes: • Daily log reviews • Firewall rule-set reviews • Applying configuration standards to new systems • Responding to security alerts • Change management processes Note: This requirement is a best practice until January 31, 2018, after which it becomes a requirement.</t>
  </si>
  <si>
    <t>12.11.1</t>
  </si>
  <si>
    <t>Additional requirement for service providers only: Maintain documentation of quarterly review process to include: • Documenting results of the reviews • Review and sign off of results by personnel assigned responsibility for the PCI DSS compliance program Note: This requirement is a best practice until January 31, 2018, after which it becomes a requirement.</t>
  </si>
  <si>
    <t>All system components included in or connected to the cardholder data environment (CDE)</t>
  </si>
  <si>
    <t>The process of determining the CDE and subsequent PCI scope</t>
  </si>
  <si>
    <t>12.7, 4.2</t>
  </si>
  <si>
    <t>12.1, 5.4</t>
  </si>
  <si>
    <t>12.10</t>
  </si>
  <si>
    <t>9.10</t>
  </si>
  <si>
    <t>GNRL-01 through GNRL-08; populated by the Vendor</t>
  </si>
  <si>
    <t>Do you have a dedicated Software and System Development team(s)? (e.g. Customer Support, Implementation, Product Management, etc.)</t>
  </si>
  <si>
    <t>Share any details that would help information security analysts assess your product.</t>
  </si>
  <si>
    <t>Company</t>
  </si>
  <si>
    <t>Are there any passwords/passphrases hard coded into your systems or products?</t>
  </si>
  <si>
    <t>If your strategy uses different processes for services and data, ensure that all strategies are clearly stated and supported.</t>
  </si>
  <si>
    <t>Will the institution's data be available within the system for a period of time at the completion of this contract?</t>
  </si>
  <si>
    <t>Are ownership rights to all data, inputs, outputs, and metadata retained by the institution?</t>
  </si>
  <si>
    <t>Are you performing off site backups? (i.e. digitally moved off site)</t>
  </si>
  <si>
    <t>Are redundant power strategies tested?</t>
  </si>
  <si>
    <t>Can the Institution review your DRP and supporting documentation?</t>
  </si>
  <si>
    <t>Provide a valid URL to your current DRP or submit it along with this fully-populated HECVAT.</t>
  </si>
  <si>
    <t>Ensure that all elements of DRPL-09 are clearly stated in your response.</t>
  </si>
  <si>
    <t>Does your organization have a disaster recovery site or a contracted Disaster Recovery provider?</t>
  </si>
  <si>
    <t>Are audit logs available for all changes to the network, firewall, IDS, and IPS systems?</t>
  </si>
  <si>
    <t>Refer to HIPAA regulations documentation for supplemental guidance in this section.</t>
  </si>
  <si>
    <t>Do you subject your code to static code analysis and/or static application security testing prior to release?</t>
  </si>
  <si>
    <t>Do you have software testing processes (dynamic or static) that are established and followed?</t>
  </si>
  <si>
    <t>Will you comply with applicable breach notification laws?</t>
  </si>
  <si>
    <t>Is security awareness training mandatory for all employees?</t>
  </si>
  <si>
    <t>Do you have process and procedure(s) documented, and currently followed, that require a review and update of the access-list(s) for privileged accounts?</t>
  </si>
  <si>
    <t>Do you have documented, and currently implemented, internal audit processes and procedures?</t>
  </si>
  <si>
    <t>If outsourced or co-located, is there a contract in place to prevent data from leaving the Institution's Data Zone?</t>
  </si>
  <si>
    <t>Do your systems or products store, process, or transmit cardholder (payment/credit/debt card) data?</t>
  </si>
  <si>
    <t>Does the system or products use a third party to collect, store, process, or transmit cardholder (payment/credit/debt card) data?</t>
  </si>
  <si>
    <t>The remainder of the document consists of various safeguards, grouped generally by section.</t>
  </si>
  <si>
    <t>Vendor Email Address</t>
  </si>
  <si>
    <t>Vendor</t>
  </si>
  <si>
    <t>Description</t>
  </si>
  <si>
    <t>Product</t>
  </si>
  <si>
    <t>Institution's Security Framework</t>
  </si>
  <si>
    <t>For Institution's Security Analysts</t>
  </si>
  <si>
    <t>Robust answers from the vendor improve the quality and efficiency of the security assessment process.</t>
  </si>
  <si>
    <t>Institution</t>
  </si>
  <si>
    <t>Proceed to the next tab, Instructions.</t>
  </si>
  <si>
    <t>Do backups containing the institution's data ever leave the Institution's Data Zone either physically or via network routing?</t>
  </si>
  <si>
    <t>mm/dd/yyyy</t>
  </si>
  <si>
    <t>v2.00</t>
  </si>
  <si>
    <t>Data Reporting</t>
  </si>
  <si>
    <t>Vendor Data Zone</t>
  </si>
  <si>
    <t>Institution Data Zone</t>
  </si>
  <si>
    <t>The country/region in which a vendor is headquartered and/or serves its products/services, including all laws and regulations in-scope within that country/region.</t>
  </si>
  <si>
    <t>Definitions and Data Zones</t>
  </si>
  <si>
    <t>GNRL-11</t>
  </si>
  <si>
    <t>GNRL-12</t>
  </si>
  <si>
    <t>Does your organization conduct an annual test of relocating to an alternate site for business recovery purposes?</t>
  </si>
  <si>
    <t>Do you have a cryptographic key management process (generation, exchange, storage, safeguards, use, vetting, and replacement), that is documented and currently implemented, for all system components? (e.g. database, system, web, etc.)</t>
  </si>
  <si>
    <t>Does a physical barrier fully enclose the physical space preventing unauthorized physical contact with any of your devices?</t>
  </si>
  <si>
    <t>Are you employing any next-generation persistent threat (NGPT) monitoring?</t>
  </si>
  <si>
    <t>Can you share the organization chart, mission statement, and policies for your information security unit?</t>
  </si>
  <si>
    <t>Major revision. Visit https://www.educause.edu/hecvat for details.</t>
  </si>
  <si>
    <t>These instructions are for vendors interested in providing the institution with a software and/or a service. 
This worksheet should not be completed by an institution entity. The purpose of this worksheet is for the vendor to submit robust security safeguard information in regards to the product (software/service) being assessed in the institution's assessment process.</t>
  </si>
  <si>
    <t>Focused on external documentation, the institution is interested in the frameworks that guide your security strategy and what has been done to certify these implementations.</t>
  </si>
  <si>
    <t>The country/region in which an institution is located, including all laws and regulations in-scope within that country/region.</t>
  </si>
  <si>
    <t>Customers from different regions may expect vary protections of data (e.g. GDPR), this is the institution Data Zone. Vendors may handle data differently depending on the country or region where data is stored, this is the Vendor Data Zone.
As a vendor, if your security practices vary based on your region of operation, you may want to populate a HECVAT in the context for each security zone (strategy). That said, institutions from different data zones may still use vendor responses from other state Data Zones. If your security practices are the same across all regions of operations, indicate "All" in your Vendor Data Zone.</t>
  </si>
  <si>
    <t>Example A: If vendor ABC is headquartered and stores data in Canada, and provides services to only customers in Canada, ABC should state "Canada" in both Data Zone fields.
Example B: If vendor ABC is headquartered and stores data in Canada, and additionally provides services to customers in the United Kingdom, ABC may want to assure customers in the United Kingdom that their data is handled properly for their region. In that case, ABC should state "Canada" in the Vendor Data Zone and "United Kingdom" in the institution Data Zone.
Example C: If your security strategy is broad and doesn't fit this statement model, provide a brief summary in each field and the institution's Security Analyst can assess your response.</t>
  </si>
  <si>
    <t>To update data in the Report tabs, click Refresh All in the Menu tab. Input provided in the HECVAT tab is assessed a preliminary score pending institution's Security Analyst review.</t>
  </si>
  <si>
    <r>
      <t xml:space="preserve">The institution conducts Third Party Security Assessments on a variety of third parties. As such, not all assessment questions are relevant to each party. To alleviate complexity, a "qualifier" strategy is implemented and allows for various parties to utilize this common documentation instrument. </t>
    </r>
    <r>
      <rPr>
        <b/>
        <sz val="12"/>
        <color theme="1"/>
        <rFont val="Verdana"/>
        <family val="2"/>
      </rPr>
      <t>Responses to the following questions will determine the need to answer additional questions below</t>
    </r>
    <r>
      <rPr>
        <sz val="12"/>
        <color theme="1"/>
        <rFont val="Verdana"/>
        <family val="2"/>
      </rPr>
      <t xml:space="preserve">. </t>
    </r>
  </si>
  <si>
    <r>
      <rPr>
        <b/>
        <sz val="12"/>
        <color theme="1"/>
        <rFont val="Verdana"/>
        <family val="2"/>
      </rPr>
      <t xml:space="preserve">Step 1: </t>
    </r>
    <r>
      <rPr>
        <sz val="12"/>
        <color theme="1"/>
        <rFont val="Verdana"/>
        <family val="2"/>
      </rPr>
      <t xml:space="preserve">Select the security framework used at your institution in cell B10. </t>
    </r>
    <r>
      <rPr>
        <b/>
        <sz val="12"/>
        <color theme="1"/>
        <rFont val="Verdana"/>
        <family val="2"/>
      </rPr>
      <t xml:space="preserve">Step 2: </t>
    </r>
    <r>
      <rPr>
        <sz val="12"/>
        <color theme="1"/>
        <rFont val="Verdana"/>
        <family val="2"/>
      </rPr>
      <t xml:space="preserve">Convert qualitative vendor responses into quantitative values, starting at cell G37. </t>
    </r>
    <r>
      <rPr>
        <b/>
        <sz val="12"/>
        <color theme="1"/>
        <rFont val="Verdana"/>
        <family val="2"/>
      </rPr>
      <t xml:space="preserve">Step 3: </t>
    </r>
    <r>
      <rPr>
        <sz val="12"/>
        <color theme="1"/>
        <rFont val="Verdana"/>
        <family val="2"/>
      </rPr>
      <t xml:space="preserve">Review converted values, ensuring full population of report. </t>
    </r>
    <r>
      <rPr>
        <b/>
        <sz val="12"/>
        <color theme="1"/>
        <rFont val="Verdana"/>
        <family val="2"/>
      </rPr>
      <t>Step 4:</t>
    </r>
    <r>
      <rPr>
        <sz val="12"/>
        <color theme="1"/>
        <rFont val="Verdana"/>
        <family val="2"/>
      </rPr>
      <t xml:space="preserve"> Move to the Summary Report tab.</t>
    </r>
  </si>
  <si>
    <t>v2.01</t>
  </si>
  <si>
    <t>Minor calculation revision in Summary Report scoring.</t>
  </si>
  <si>
    <t>Cleaned up old question references, added Excel backwards compatibility through named ranges, and fixed analyst report view.</t>
  </si>
  <si>
    <t>Summary Report scoring issues fixed (calculation ranges in the Questions tab, synchronized calculation steps for reporting in both the Full and Lite versions of the HECVAT); Analyst and Summary Report question references returning "#N/A" fixed. No changes to questions - no previous 2.0x version response values are affected.</t>
  </si>
  <si>
    <t>Repaired versioning issues</t>
  </si>
  <si>
    <r>
      <rPr>
        <b/>
        <sz val="12"/>
        <color theme="1"/>
        <rFont val="Verdana"/>
        <family val="2"/>
      </rPr>
      <t xml:space="preserve">Step 1: </t>
    </r>
    <r>
      <rPr>
        <sz val="12"/>
        <color theme="1"/>
        <rFont val="Verdana"/>
        <family val="2"/>
      </rPr>
      <t xml:space="preserve">Complete the </t>
    </r>
    <r>
      <rPr>
        <i/>
        <sz val="12"/>
        <color theme="1"/>
        <rFont val="Verdana"/>
        <family val="2"/>
      </rPr>
      <t>Qualifiers</t>
    </r>
    <r>
      <rPr>
        <sz val="12"/>
        <color theme="1"/>
        <rFont val="Verdana"/>
        <family val="2"/>
      </rPr>
      <t xml:space="preserve"> section first. </t>
    </r>
    <r>
      <rPr>
        <b/>
        <sz val="12"/>
        <color theme="1"/>
        <rFont val="Verdana"/>
        <family val="2"/>
      </rPr>
      <t xml:space="preserve">Step 2: </t>
    </r>
    <r>
      <rPr>
        <sz val="12"/>
        <color theme="1"/>
        <rFont val="Verdana"/>
        <family val="2"/>
      </rPr>
      <t xml:space="preserve">Complete each section answering each set of questions in order from top to bottom; the built-in formatting logic relies on this order. </t>
    </r>
    <r>
      <rPr>
        <b/>
        <sz val="12"/>
        <color theme="1"/>
        <rFont val="Verdana"/>
        <family val="2"/>
      </rPr>
      <t xml:space="preserve">Step 3: </t>
    </r>
    <r>
      <rPr>
        <sz val="12"/>
        <color theme="1"/>
        <rFont val="Verdana"/>
        <family val="2"/>
      </rPr>
      <t>Submit the completed Higher Education Community Vendor Assessment Toolkit (HECVAT) to the Institution according to institutional procedures.</t>
    </r>
  </si>
  <si>
    <t>Higher Education Community Vendor Assessment Toolkit - Change Log</t>
  </si>
  <si>
    <t xml:space="preserve">Use this reference guide to assess vendor responses in relation to your institution's environment. The context of HECVAT questions can change, depending on implementation specifics so these recommendations and follow-up response are not exhaustive and are meant to improve assessment and report capabilities within your institution's security/risk assessment program. 
Analyst tip #1: For any answer that is deem "non-compliant" by your institution, ask the vendor if there is a timeline for implementation, a sincere commitment to customer development engagement, and/or possible implementation of compensating control(s) that offsite the risks of another component.
Analyst tip #2: If a vendor's response to a follow-up inquiry is vague or seems off-point or dismissive, respond back to the vendor contact with clear expectations for a response. Responses that fail to meet expectations thereafter should be negatively assessed based on your institution's risk tolerance and the criticality of the data involved.
Analyst tip #3: The most important tip - reject a HECVAT from a vendor if; the vendor provides the institution with a insufficiently populated HECVAT; or the vendor responses are vague and/or do not answer questions directly; or significant discrepancies are found, making the HECVAT difficult to assess. </t>
  </si>
  <si>
    <t>Reason for Question</t>
  </si>
  <si>
    <t>Follow-up Inquiries/Responses</t>
  </si>
  <si>
    <t xml:space="preserve">Qualifier responses are meant to set the response requirements for a vendor and the intended use case. Since responses to these questions can make some question sections optional, vendors often answer sections partially, if they have the proper documentation. Depending on the security program maturity and risk tolerance of your institution, not all vendor responses will be relevant. </t>
  </si>
  <si>
    <t>This qualifier determines the presence of PHI in the solution and sets the HIPAA section as required appropriately.</t>
  </si>
  <si>
    <t>Reference the HIPAA section for follow-up review.</t>
  </si>
  <si>
    <t>Reference the Third Parties section for follow-up review.</t>
  </si>
  <si>
    <t>Reference the Business Continuity Plan section for follow-up review.</t>
  </si>
  <si>
    <t>Reference the Disaster Recovery Plan section for follow-up review.</t>
  </si>
  <si>
    <t>This qualifier determines the presence of PCI DSS in the solution and sets the PCI DSS section as required appropriately.</t>
  </si>
  <si>
    <t>Reference the PCI DSS section for follow-up review.</t>
  </si>
  <si>
    <t>Reference the Consulting section for follow-up review.</t>
  </si>
  <si>
    <t>Many vendors have populated a CAIQ or at least a self-assessment. Although lacking in some areas important to Higher Ed, these documents are useful for supplemental assessment.</t>
  </si>
  <si>
    <t>Follow-up inquiries for CSA content will be institution/implementation specific.</t>
  </si>
  <si>
    <t>If a vendor is STAR certified, vendor responses can theoretically be more trusted since CSA has verified their responses. Trust, but verify for yourself, as needed.</t>
  </si>
  <si>
    <t>The details of the standard are not the focus here, it is the fact that a vendor builds their environment around a standard and that they continually evaluate and assess their security programs.</t>
  </si>
  <si>
    <t>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t>
  </si>
  <si>
    <t>Inquire about any privacy language the vendor may have. It may not be ideal but there may be something available to assess or enough to have your legal counsel or policy/privacy professionals review.</t>
  </si>
  <si>
    <t>Defining scale of company (support, resources, skillsets), General information about the organization that may be concerning.</t>
  </si>
  <si>
    <t>Follow-up responses to this one are normally unique to their response. Vague answers here usually result in some footprinting of a vendor to determine their "reputation".</t>
  </si>
  <si>
    <t>If a vendor says "No", it is taken at face value. If you organization is capable of conducting reconnaissance, it is encouraged. If a vendor has experienced a breach, evaluate the circumstance of the incident and what the vendor has done in response to the breach.</t>
  </si>
  <si>
    <t>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t>
  </si>
  <si>
    <t>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t>
  </si>
  <si>
    <t>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t>
  </si>
  <si>
    <t>Follow-up inquiries for vendor team strategies will be unique to your institution and may depend on the underlying infrastructures needed to support a system for your specific use case.</t>
  </si>
  <si>
    <t>This is a freebie to help the vendor state their "case". If a vendor does not add anything here (or it is just sales stuff), we can assume it was filled out by a sales engineer and questions will be evaluated with higher scrutiny.</t>
  </si>
  <si>
    <t>The need for encryption at-rest is unique to your institution's implementation of a system. In particular, system components, architectures, and data flows, all factor into the need for this control.</t>
  </si>
  <si>
    <t>If the vendor's response does not cover the details outlined in the reasoning, follow-up and get specific responses for each, as needed.</t>
  </si>
  <si>
    <t>If a weak response is given to this answer, response scrutiny should be increased. Questions about configuration management, system authority, and documentation are appropriate.</t>
  </si>
  <si>
    <t>Notification expectations should be set earlier in the contract/assessment process. Timelines, correspondence medium, and playbook details are all aspects to keep in mind when assessing this response.</t>
  </si>
  <si>
    <t>Follow-up inquiries for the vendors patching practices will be institution/implementation specific.</t>
  </si>
  <si>
    <t>The need for encryption in transport is unique to your institution's implementation of a system. In particular, the data flow between the system and the end-users of the software/product/service.</t>
  </si>
  <si>
    <t>Follow-up inquiries for data encryption between the system and end-users will be institution/implementation specific.</t>
  </si>
  <si>
    <t>Follow-up inquiries for data encryption at-rest will be institution/implementation specific.</t>
  </si>
  <si>
    <t>A vendor's response should be clear and concise. Be wary of vague responses to this questions and inquire about export specifics, as needed.</t>
  </si>
  <si>
    <t>An institution's use case will drive the requirements for backup strategy. Ensure that the institution's use case and risk tolerance can be met by vendor systems.</t>
  </si>
  <si>
    <t>Vague responses to this question should be investigated further. Ask for additional documentation and verify that procedure (and possibly training) exists to ensure proper media handling activity.</t>
  </si>
  <si>
    <t>If information security principles are not designed into the product lifecycle, point the vendor to OWASP's Secure Coding Practices - Quick Reference Guide at https://www.owasp.org/index.php/OWASP_Secure_Coding_Practices_-_Quick_Reference_Guide</t>
  </si>
  <si>
    <t>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t>
  </si>
  <si>
    <t>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</si>
  <si>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If the vendor does not have an incident response plan, point them to the NIST Computer Security Incident Handling Guide at https://csrc.nist.gov/publications/detail/sp/800-61/rev-2/final</t>
  </si>
  <si>
    <t>Follow-up with a robust question set if the vendor cannot clearly state full-control of the integrity of their system(s). Questions about administrator access on end-user devices and other maintenance and patching type questions are appropriate.</t>
  </si>
  <si>
    <r>
      <t xml:space="preserve">In order to protect the Institution and its systems, vendors whose products and/or services will access and/or host institutional data must complete the Higher Education Community Vendor Assessment Toolkit (HECVAT). Throughout this tool, anywhere where the term data is used, this is an all-encompassing term including at least data and metadata. Answers will be reviewed by Institution security analysts upon submittal. This process will assist the institution in preventing breaches of protected information and comply with Institution policy, state, and federal law. This is intended for use by vendors participating in a Third Party Security Assessment and should be completed by a vendor. Review the </t>
    </r>
    <r>
      <rPr>
        <i/>
        <sz val="12"/>
        <color theme="1"/>
        <rFont val="Verdana"/>
        <family val="2"/>
      </rPr>
      <t>Instructions</t>
    </r>
    <r>
      <rPr>
        <sz val="12"/>
        <color theme="1"/>
        <rFont val="Verdana"/>
        <family val="2"/>
      </rPr>
      <t xml:space="preserve"> tab for further guidance.</t>
    </r>
  </si>
  <si>
    <t>Updated name, converted question text on Standards Crosswalk tab to vlookups, added Analyst Reference, fixed external links</t>
  </si>
  <si>
    <t>Higher Education Community Vendor Assessment Tool (HECVAT) - Full</t>
  </si>
  <si>
    <r>
      <t xml:space="preserve">There are five main sections of the Higher Education Community Vendor Assessment Tool - Full, all listed below and outlined in more detail. This document is designed to have the first two sections populated first; after the Qualifiers section is completed it can be populated in any order. Within each section, answer each question top-to-bottom. Some questions are nested and may be blocked out via formatting based on previous answers. Populating this document in the correct order improves efficiency.                                  
</t>
    </r>
    <r>
      <rPr>
        <b/>
        <sz val="11"/>
        <color rgb="FFC00000"/>
        <rFont val="Verdana"/>
        <family val="2"/>
      </rPr>
      <t>Do not overwrite selection values (data validation) in column C of the HECVAT - Full tab</t>
    </r>
    <r>
      <rPr>
        <sz val="11"/>
        <color rgb="FF000000"/>
        <rFont val="Verdana"/>
        <family val="2"/>
      </rPr>
      <t>.</t>
    </r>
  </si>
  <si>
    <t>Higher Education Community Vendor Assessment Tool - Full - Instructions</t>
  </si>
  <si>
    <t>Any school, college, or university using the Higher Education Community Vendor Assessment Tool - Full.</t>
  </si>
  <si>
    <t>Higher Education Community Vendor Assessment Tool (HECVAT) - Full - Analyst Reference</t>
  </si>
  <si>
    <t>HECVAT - Full - Analyst Report</t>
  </si>
  <si>
    <t>HECVAT - Full - Summary Report</t>
  </si>
  <si>
    <t>v2.02</t>
  </si>
  <si>
    <t>v2.03</t>
  </si>
  <si>
    <t>v2.04</t>
  </si>
  <si>
    <t>v2.10</t>
  </si>
  <si>
    <t>Proceed to the next tab, HECVAT - Full.</t>
  </si>
  <si>
    <t>Are the data centers staffed 24 hours a day, seven days a week (i.e., 24x7x365)?</t>
  </si>
  <si>
    <t>In addition to stating your intrusion monitoring strategy, provide a brief summary of its implementation.</t>
  </si>
  <si>
    <t>Describe or provide references explaining how tertiary services are redundant (i.e. DNS, ISP, etc.).</t>
  </si>
  <si>
    <t>Vendors oftentimes use other vendors to supplement and/or host their infrastructures and it is important to know what, if any, institutional data is shared with fourth-parties. Responses to this qualifier set the response requirement for the Third Parties section.</t>
  </si>
  <si>
    <t>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t>
  </si>
  <si>
    <t>If STAR certification is important to your institution you may have specific follow-up details for documentation purposes.</t>
  </si>
  <si>
    <t>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t>
  </si>
  <si>
    <t>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t>
  </si>
  <si>
    <t>When cancelling a software/product/service, an institution will commonly want all institutional data that was provided to a vendor. The vendor's response should verify if the institution can extract data or if it is a manual extraction by vendor staff.</t>
  </si>
  <si>
    <t>The adherence to secure coding best practices better positions a vendor to maintain the CIA triad. Use the knowledge of this response when evaluating other vendor statements, particularly those focused on development and the protection of communications.</t>
  </si>
  <si>
    <t>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t>
  </si>
  <si>
    <t>Completed base formulas for all Guidance fields. Changed Qualifier formatting to make questions readable (and optional).</t>
  </si>
  <si>
    <t>Added tertiary services narrative question (DNS, ISP, etc.).</t>
  </si>
  <si>
    <t>v2.11</t>
  </si>
  <si>
    <t>Updated SSAE 16 to 18.  Fixed reference to Standards crosswalk on Summary Report.</t>
  </si>
  <si>
    <t>HECVAT Question Sets</t>
  </si>
  <si>
    <t>GUIDANCE</t>
  </si>
  <si>
    <t>ANALYST REFERENCE</t>
  </si>
  <si>
    <t>QUESTION CONTEXT</t>
  </si>
  <si>
    <t>ANALYST REPORT</t>
  </si>
  <si>
    <t>CROSSWALKS</t>
  </si>
  <si>
    <t>Standard Guidance</t>
  </si>
  <si>
    <t>No Guidance</t>
  </si>
  <si>
    <t>Yes Guidance</t>
  </si>
  <si>
    <t>Reason For Question</t>
  </si>
  <si>
    <t>Follow-up Inquiries</t>
  </si>
  <si>
    <t>Default Weight</t>
  </si>
  <si>
    <t>Analyst Adjusted Weight</t>
  </si>
  <si>
    <t>Web Link to Accessibility Statement or VPAT</t>
  </si>
  <si>
    <t>Vendor Accessibility Contact Name</t>
  </si>
  <si>
    <t>Vendor Accessibility Contact Title</t>
  </si>
  <si>
    <t>Vendor Accessibility Contact Email</t>
  </si>
  <si>
    <t>GNRL-13</t>
  </si>
  <si>
    <t>Vendor Accessibility Contact Phone Number</t>
  </si>
  <si>
    <t>GNRL-14</t>
  </si>
  <si>
    <t>Vendor Hosting Regions</t>
  </si>
  <si>
    <t>GNRL-15</t>
  </si>
  <si>
    <t>Vendor Work Locations</t>
  </si>
  <si>
    <t>The Institution views hosted solutions such as AWS, Rackspace, Azure, and other PaaS/SaaS offerings as third parties. If services such as these are used in your environment, respond "Yes".</t>
  </si>
  <si>
    <t>State each third party which institutional data will be shared with and/or hosted by and their level of responsibility.</t>
  </si>
  <si>
    <t>Do you have a well documented Business Continuity Plan (BCP) that is tested annually?</t>
  </si>
  <si>
    <t>Briefly summarize your response.</t>
  </si>
  <si>
    <t>Provide a reference to your BCP and supporting documentation or submit it along with this fully-populated HECVAT.</t>
  </si>
  <si>
    <t>Do you have a well documented Disaster Recovery Plan (DRP) that is tested annually?</t>
  </si>
  <si>
    <t>Provide a reference to your DRP and supporting documentation or submit it along with this fully-populated HECVAT.</t>
  </si>
  <si>
    <t>Include circumstances that may involve off-shoring or multi-national agreements</t>
  </si>
  <si>
    <t xml:space="preserve"> </t>
  </si>
  <si>
    <t>Have you had an unplanned disruption to this product/service in the last 12 months?</t>
  </si>
  <si>
    <t>Provide a detailed summary of the unplanned disruption.</t>
  </si>
  <si>
    <t>We want transparency from the vendor and an honest answer to this question, regardless of the response, is a good step in building trust.</t>
  </si>
  <si>
    <t>Describe any plans to create an Information Security Office for your organization.</t>
  </si>
  <si>
    <t>Describe your Information Security Office, including size, talents, resources, etc.</t>
  </si>
  <si>
    <t>Describe any plans to create a dedicated Software and System Development team.</t>
  </si>
  <si>
    <t>Describe the structure and size of your Software and System Development teams. (e.g. Customer Support, Implementation, Product Management, etc.)</t>
  </si>
  <si>
    <t>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t>
  </si>
  <si>
    <t>Have you undergone a SSAE 18/SOC 2 audit?</t>
  </si>
  <si>
    <t>Describe any plans to undergo a SSAE 18 audit.</t>
  </si>
  <si>
    <t>Provide the date of assessment and include a SOC 2 Type 2 (preferred) or SOC 3 report. If you have a SOC3 report, state how to obtain a copy. Indicate if your hosting provider was the subject of the audit.</t>
  </si>
  <si>
    <t>Standard documentation, relevant to institutions requiring a vendor to undergo SSAE 18 audits.</t>
  </si>
  <si>
    <t>Follow-up inquiries for SSAE 18 content will be institution/implementation specific.</t>
  </si>
  <si>
    <t>Describe any plans to complete the CSA self assessment or CAIQ.</t>
  </si>
  <si>
    <t>Please include a copy with your response and include a URL for the published assessment.</t>
  </si>
  <si>
    <t>Describe any plans to obtain CSA STAR certification.</t>
  </si>
  <si>
    <t>Provide date of certification, any supporting documentation, and a URL for the certification.</t>
  </si>
  <si>
    <t>Do you conform with a specific industry standard security framework? (e.g. NIST Cybersecurity Framework, CIS Controls, ISO 27001, etc.)</t>
  </si>
  <si>
    <t>Describe any plans to conform to an industry standard security framework.</t>
  </si>
  <si>
    <t>Provide documentation on how your organization conforms to your chosen framework and indicate current certification levels, where appropriate.</t>
  </si>
  <si>
    <t>Can the systems that hold the institution's data be compliant with NIST SP 800-171 and/or CMMC Level 3 standards?</t>
  </si>
  <si>
    <t>Describe any plans to provide NIST SP 800-171 or CMMC Level 3 services.</t>
  </si>
  <si>
    <t>For institutions that collaborate with the United States government, FISMA compliance may be required.</t>
  </si>
  <si>
    <t>Follow-up inquiries for FISMA compliance will be institution/implementation specific.</t>
  </si>
  <si>
    <t>Describe your plans to create a data privacy policy.</t>
  </si>
  <si>
    <t>Provide your data privacy document (or a valid link to it) upon submission.</t>
  </si>
  <si>
    <t>Do you have a documented change management process?</t>
  </si>
  <si>
    <t>Summarize your current change management process.</t>
  </si>
  <si>
    <t>The lack of a change management function is indicative of immature program processes. Answers to this question can provide insight into how well their responses (on the HECVAT) represent their actual environment(s).</t>
  </si>
  <si>
    <t>Do you have a documented, and currently implemented, employee onboarding and offboarding policy?</t>
  </si>
  <si>
    <t>Provide a reference to your employee onboarding and offboarding policy and supporting documentation or submit it along with this fully-populated HECVAT.</t>
  </si>
  <si>
    <t>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t>
  </si>
  <si>
    <t>Unsatisfactory answers should be met with questions about access control authority, roles and responsibilities (of access grantors), administrative privileges within the vendor's infrastructure(s), etc.</t>
  </si>
  <si>
    <t>Has a VPAT or ACR been created or updated for the product and version under consideration within the past year?</t>
  </si>
  <si>
    <t>If your answer is 'I do not know', select 'No'. If the VPATs/ACR is for an older version of the product or has not been updated, its information does not accurately reflect accessibility of the product under consideration.</t>
  </si>
  <si>
    <t>Please state your plans (when and by whom) to complete a VPAT.</t>
  </si>
  <si>
    <t>State the date the VPAT was completed. Include this VPAT in your submission and/or link to its web location.</t>
  </si>
  <si>
    <t>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t>
  </si>
  <si>
    <t>Do you have documentation to support the accessibility features of your product?</t>
  </si>
  <si>
    <t>TBD</t>
  </si>
  <si>
    <t>Provide plans for any documentation that would make accessible content, features and functions easily knowable by end users.</t>
  </si>
  <si>
    <t>Provide examples with links where possible.</t>
  </si>
  <si>
    <t>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t>
  </si>
  <si>
    <t>ITAC-01</t>
  </si>
  <si>
    <t>Has a third party expert conducted an audit of the most recent version of your product?</t>
  </si>
  <si>
    <t>Please provide plans (when and by whom) any audit is planned, if any or rationale if not.</t>
  </si>
  <si>
    <t>State when the audit was conducted and by whom? Include the results in your submission and/or link to its web location.</t>
  </si>
  <si>
    <t>Many vendors rely on their internal product knowledge and history to complete accessibility self-assessments of their own product rather than utilizing up-to-date, validated testing. Use of an expert, external specialist provides a more robust assessment of the product.</t>
  </si>
  <si>
    <t>IT Accessibility</t>
  </si>
  <si>
    <t>ITAC-02</t>
  </si>
  <si>
    <t>Do you have a documented and implemented process for verifying accessibility conformance?</t>
  </si>
  <si>
    <t>Summarize how you ensure accessible products. Provide plans to develop documented processes to validate accessibility.</t>
  </si>
  <si>
    <t>Describe your processes and methodologies for validating accessibility conformance.</t>
  </si>
  <si>
    <t>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t>
  </si>
  <si>
    <t>ITAC-03</t>
  </si>
  <si>
    <t>Have you adopted a technical or legal standard of conformance for the product in question?</t>
  </si>
  <si>
    <t>Summarize your decision to not adopt a technical or legal standard of conformance for the product in question.</t>
  </si>
  <si>
    <t>Indicate which primary standards and comment upon any additional standards the product meets.</t>
  </si>
  <si>
    <t>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t>
  </si>
  <si>
    <t>ITAC-04</t>
  </si>
  <si>
    <t>Can you provide a current, detailed accessibility roadmap with delivery timelines?</t>
  </si>
  <si>
    <t>Please provide any plans to develop and share an accessibility product roadmap in the future.</t>
  </si>
  <si>
    <t>Comment upon how far into the future the roadmap extends. Provide evidence (including links) of having delivered upon the accessibility roadmap in the past.</t>
  </si>
  <si>
    <t>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t>
  </si>
  <si>
    <t>ITAC-05</t>
  </si>
  <si>
    <t>Do you expect your staff to maintain a current skill set in IT accessibility?</t>
  </si>
  <si>
    <t>Describe any plans to ensure appropriate and ongoing staff knowledge about accessibility.</t>
  </si>
  <si>
    <t>Provide any further relevant information about how expertise is maintained; include any accessibility certifications staff may hold (e.g., IAAP WAS &lt;https://www.accessibilityassociation.org/certifications&gt; or DHS Trusted Tester &lt;https://section508.gov/test/trusted-tester&gt;.</t>
  </si>
  <si>
    <t>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t>
  </si>
  <si>
    <t>ITAC-06</t>
  </si>
  <si>
    <t>Do you have a documented and implemented process for reporting and tracking accessibility issues?</t>
  </si>
  <si>
    <t>State how users should report accessibility issues. Describe any expected related process updates.</t>
  </si>
  <si>
    <t>Describe the process and any recent examples of fixes as a result of the process.</t>
  </si>
  <si>
    <t>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t>
  </si>
  <si>
    <t>ITAC-07</t>
  </si>
  <si>
    <t>Do you have documented processes and procedures for implementing accessibility into your development lifecycle?</t>
  </si>
  <si>
    <t>Describe any plans to update processes and procedures to better incorporate accessibility.</t>
  </si>
  <si>
    <t>Provide further details or multiple means in Additional Information.</t>
  </si>
  <si>
    <t>ITAC-08</t>
  </si>
  <si>
    <t>Can all functions of the application or service be performed using only the keyboard?</t>
  </si>
  <si>
    <t>Indicate a plan to test the product, develop a roadmap for keyboard accessibility or any further context.</t>
  </si>
  <si>
    <t>State when and on which platform this was verified.</t>
  </si>
  <si>
    <t>One critical accessibility requirement is the full use of a product using only the keyboard--no mouse or trackpad. This requirement is easy for a non-technical or non-accessibility expert to understand and verify.</t>
  </si>
  <si>
    <t>ITAC-09</t>
  </si>
  <si>
    <t>Does your product rely on activating a special ‘accessibility mode,’ a ‘lite version’ or accessing an alternate interface for accessibility purposes?</t>
  </si>
  <si>
    <t>Describe any feature differences between standard and accessible modes along with any timelines or plans to merge products into a universally designed platform.</t>
  </si>
  <si>
    <t>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t>
  </si>
  <si>
    <t>Do you perform security assessments of third party companies with which you share data? (i.e. hosting providers, cloud services, PaaS, IaaS, SaaS, etc.).</t>
  </si>
  <si>
    <t>State your plans to perform security assessments of third party companies.</t>
  </si>
  <si>
    <t>Provide a summary of your practices that assures that the third party will be subject to the appropriate standards regarding security, service recoverability, and confidentiality.</t>
  </si>
  <si>
    <t>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t>
  </si>
  <si>
    <t>Do you have an implemented third party management strategy?</t>
  </si>
  <si>
    <t>State your plans to implement a third-party management strategy.</t>
  </si>
  <si>
    <t>Provide additional information that may help analysts better understand your environment and how it relates to third-party solutions.</t>
  </si>
  <si>
    <t>If "No",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t>
  </si>
  <si>
    <t>Do you have a process and implemented procedures for managing your hardware supply chain? (e.g., telecommunications equipment, export licensing, computing devices)</t>
  </si>
  <si>
    <t>Make sure you address any national or regional regulations</t>
  </si>
  <si>
    <t>State your plans to create a process and implemented procedures for managing your hardware supply chain.</t>
  </si>
  <si>
    <t>State what countries and/or regions this process is compliant with.</t>
  </si>
  <si>
    <t>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</si>
  <si>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hardware supply chain will be institution/implementation specific.</t>
  </si>
  <si>
    <t>Does the environment provide for dedicated single-tenant capabilities? If not, describe how your product or environment separates data from different customers (e.g., logically, physically, single tenancy, multi-tenancy).</t>
  </si>
  <si>
    <t>Describe your plan to separate institution data from other customers.</t>
  </si>
  <si>
    <t>Describe or provide a reference to how institution data is separated from that of other customers.</t>
  </si>
  <si>
    <t>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t>
  </si>
  <si>
    <t>Will the institution be notified of major changes to your environment that could impact the institution's security posture?</t>
  </si>
  <si>
    <t>Describe plans to establish a notification mechanism for major environmental changes.</t>
  </si>
  <si>
    <t>State how and when the institution will be notified of major changes to your environment.</t>
  </si>
  <si>
    <t>State your plans to implement policy and procedure(s) guiding risk mitigation practices before critical patches can be applied.</t>
  </si>
  <si>
    <t>Summarize the policy and procedure(s) guiding risk mitigation practices before critical patches can be applied.</t>
  </si>
  <si>
    <t>Is sensitive data encrypted, using secure protocols/algorithms, in transport? (e.g. system-to-client)</t>
  </si>
  <si>
    <t>Describe why sensitive data in not encrypted in transport.</t>
  </si>
  <si>
    <t>Summarize your transport encryption strategy</t>
  </si>
  <si>
    <t>Is sensitive data encrypted, using secure protocols/algorithms, in storage? (e.g. disk encryption, at-rest, files, and within a running database)</t>
  </si>
  <si>
    <t>Describe why sensitive data in not encrypted in storage.</t>
  </si>
  <si>
    <t>Summarize your data encryption strategy and state what encryption options are available.</t>
  </si>
  <si>
    <t>Can the Institution extract a full or partial backup of data?</t>
  </si>
  <si>
    <t>State plans to implement capabilities for the Institution to extract a full or partial backup of data.</t>
  </si>
  <si>
    <t>Provide a general summary of how full and partial backups of data can be extracted.</t>
  </si>
  <si>
    <t>Are involatile backup copies made according to pre-defined schedules and securely stored and protected?</t>
  </si>
  <si>
    <t>State how Institution's data is protected from system failures and ransomware.</t>
  </si>
  <si>
    <t>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t>
  </si>
  <si>
    <t>Do you have a media handling process, that is documented and currently implemented that meets established business needs and regulatory requirements, including end-of-life, repurposing, and data sanitization procedures?</t>
  </si>
  <si>
    <t>Provide a detailed summary of media handling processes that do exist.</t>
  </si>
  <si>
    <t>Provide documented details of this process (link or attached).</t>
  </si>
  <si>
    <t>Managing media (and the data within) throughout its lifecycle is crucial to the protection of institutional data. The focus of this question is confidentiality, ensuring that media that may store institutional data is protected by well-established policy and procedure.</t>
  </si>
  <si>
    <t>Summarize what access staff (or third parties) have to institutional data.</t>
  </si>
  <si>
    <t>Confidentiality is the focus of this question. Based on the capabilities of vendor administrators, the institution may require additional safeguards to protect the confidentiality of data stored by/shared with a vendor (e.g., additional layer of encryption, etc.).</t>
  </si>
  <si>
    <t>If Institutional data is visible by the vendor's system administrators, follow-up with the vendor to understand the scope of visibility, process/procedure that administrators follow, and use cases when administrators are allowed to access (view) Institutional data.</t>
  </si>
  <si>
    <t>Provide a brief summary for this response.</t>
  </si>
  <si>
    <t>Provide a links to these documents in Additional Information or attach them with your submission.</t>
  </si>
  <si>
    <t>Vague responses to this question should be investigated further. Vendors unwilling to share additional supporting documentation decrease the trust established with other responses.</t>
  </si>
  <si>
    <t>State why security principles are not designed into the product lifecycle.</t>
  </si>
  <si>
    <t>Summarize the information security principles designed into the product lifecycle.</t>
  </si>
  <si>
    <t>State plans to formalize an incident response plan.</t>
  </si>
  <si>
    <t>Summarize or provide a link to your formal incident response plan.</t>
  </si>
  <si>
    <t>If the vendor does not have an incident response plan, direct them to the NIST Computer Security Incident Handling Guide at https://csrc.nist.gov/publications/detail/sp/800-61/rev-2/final</t>
  </si>
  <si>
    <t>Do you have a documented information security policy?</t>
  </si>
  <si>
    <t>State plans to implement information security policy at your company.</t>
  </si>
  <si>
    <t>Provide a reference to your information security policy or submit documentation with this fully-populated HECVAT-Lite.</t>
  </si>
  <si>
    <t>Do you have either an internal incident response team or retain an external team?</t>
  </si>
  <si>
    <t>State plans for acquiring internal resources or an external team.</t>
  </si>
  <si>
    <t>Summarize your internal approach or reference your third party contractor.</t>
  </si>
  <si>
    <t>The incident team structure (internal vs. external), size, and capabilities of a vendor has a significant impact on their ability to respond to and protect an institution's data. Use the knowledge of this response when evaluating other vendor statements.</t>
  </si>
  <si>
    <t>If the vendor does not have an incident response team, direct them to the NIST Computer Security Incident Handling Guide at https://csrc.nist.gov/publications/detail/sp/800-61/rev-2/final</t>
  </si>
  <si>
    <t>Do you have the capability to respond to incidents on a 24x7x365 basis?</t>
  </si>
  <si>
    <t>State plans to implement this capability in the future</t>
  </si>
  <si>
    <t>Describe the implemented procedure for 24/7/365 coverage.</t>
  </si>
  <si>
    <t>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t>
  </si>
  <si>
    <t>Provide a list of higher ed references or a route for campuses to request references</t>
  </si>
  <si>
    <t>Do you have a systems management and configuration strategy that encompasses servers, appliances, cloud services, applications, and mobile devices (company and employee owned)?</t>
  </si>
  <si>
    <t>Describe your intent to implement a systems management and configuration strategy.</t>
  </si>
  <si>
    <t>Summarize your systems management and configuration strategy.</t>
  </si>
  <si>
    <t>Have your systems and applications had a third party security assessment completed in the last year?</t>
  </si>
  <si>
    <t>State plans to have your systems and applications assessed by a third party.</t>
  </si>
  <si>
    <t>Provide the results with this document (link or attached), if possible. State the date of the last completed third party security assessment.</t>
  </si>
  <si>
    <t>Ask if there has ever been a vulnerability scan. A short lapse in external assessment validity can be understood (if there is a planned assessment) but a significant time lapse or none whatsoever is cause for elevated levels of concern.</t>
  </si>
  <si>
    <t>Describe plans to implement application vulnerability scanning [and remediation] prior to release.</t>
  </si>
  <si>
    <t>Provide a brief description.</t>
  </si>
  <si>
    <t>Ask if there are plans to implement these processes. Ask the vendor to summarize their decision behind not scanning their applications for vulnerabilities prior to release.</t>
  </si>
  <si>
    <t xml:space="preserve">This question is designed to understand how accessibility is included in new versions and features of products, particularly with vendors that implement Agile or similar methodologies where software is updated frequently and continuously.
</t>
  </si>
  <si>
    <t>DOCU*</t>
  </si>
  <si>
    <t>Override/Correct Vendor Responses and Set Weights Per Institution's Use Case</t>
  </si>
  <si>
    <t>Preferred Response</t>
  </si>
  <si>
    <t>Compliant Override</t>
  </si>
  <si>
    <t>Weight Override</t>
  </si>
  <si>
    <t>Analyst override answer</t>
  </si>
  <si>
    <t>DOCU-07</t>
  </si>
  <si>
    <t>DOCU-08</t>
  </si>
  <si>
    <t>DOCU-09</t>
  </si>
  <si>
    <t>DOCU-10</t>
  </si>
  <si>
    <t>DOCU-11</t>
  </si>
  <si>
    <t xml:space="preserve">IT Accessibility </t>
  </si>
  <si>
    <t>Qualitative Question</t>
  </si>
  <si>
    <t>Weights</t>
  </si>
  <si>
    <t>This qualifier determines the existence of a complete, fully-populated BCP, maintained by the vendor, and sets the Business Continuity Plan section as required appropriately.</t>
  </si>
  <si>
    <t>This qualifier determines the existence of a complete, fully-populated DRP, maintained by the vendor, and sets the Business Continuity Plan section as required appropriately.</t>
  </si>
  <si>
    <t>COMP*</t>
  </si>
  <si>
    <t>APPL*</t>
  </si>
  <si>
    <t>DATA*</t>
  </si>
  <si>
    <t>VULN*</t>
  </si>
  <si>
    <t>AAAI*</t>
  </si>
  <si>
    <t>CHNG*</t>
  </si>
  <si>
    <t>DCTR*</t>
  </si>
  <si>
    <t>FIDP*</t>
  </si>
  <si>
    <t>PPPR*</t>
  </si>
  <si>
    <t>QLAS*</t>
  </si>
  <si>
    <t>HIPA*</t>
  </si>
  <si>
    <t>PCID*</t>
  </si>
  <si>
    <t>Third Parties</t>
  </si>
  <si>
    <t>THRD*</t>
  </si>
  <si>
    <t>CONS*</t>
  </si>
  <si>
    <t>ITAC*</t>
  </si>
  <si>
    <t>Business Contituity Plan</t>
  </si>
  <si>
    <t>BCPL*</t>
  </si>
  <si>
    <t>DRPL*</t>
  </si>
  <si>
    <t>Trusted CI</t>
  </si>
  <si>
    <t>Select your hosting option</t>
  </si>
  <si>
    <t>Hosting</t>
  </si>
  <si>
    <t>1) Self owned and managed</t>
  </si>
  <si>
    <t>2) Physical Co-location</t>
  </si>
  <si>
    <t>3) Virtual Co-location</t>
  </si>
  <si>
    <t>4) AWS</t>
  </si>
  <si>
    <t>5) Azure</t>
  </si>
  <si>
    <t>6) GCP</t>
  </si>
  <si>
    <t>7) Other</t>
  </si>
  <si>
    <t>Please indicate which geographic regions you can provide storage in the Additional Info column.</t>
  </si>
  <si>
    <t>Under what circumstances would institutional data leave a designated region or regions?</t>
  </si>
  <si>
    <t>Do you have Internet Service Provider (ISP) Redundancy?</t>
  </si>
  <si>
    <t>Can you provide overall system and/or application architecture diagrams including a full description of the data flow for all components of the system?</t>
  </si>
  <si>
    <t>Provide a detailed summary of overall system and/or application architecture.</t>
  </si>
  <si>
    <t>Provide your diagrams (or a valid link to it) upon submission.</t>
  </si>
  <si>
    <t>Cross-reference Accessibility Conformance Reports (ACR) with any answers from ITAC-04 about product roadmaps for accessibility improvements.</t>
  </si>
  <si>
    <t>THRD-05</t>
  </si>
  <si>
    <t>Are access controls for institutional accounts based on structured rules, such as role-based access control (RBAC), attribute-based access control (ABAC) or policy-based access control (PBAC)?</t>
  </si>
  <si>
    <t>This includes end-users, administrators, service accounts, etc. PBAC would include various dynamic controls such as conditional access, risk-based access, location-based access, or system activity based access.</t>
  </si>
  <si>
    <t>Describe any limitations that prevent support for RBAC for Institutional accounts.</t>
  </si>
  <si>
    <t>Describe available roles.</t>
  </si>
  <si>
    <t>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t>
  </si>
  <si>
    <t>Ask the vendor to summarize the best practices to restrict/control the access given to the institution's end-users without the use of RBAC. Make sure to understand the administrative requirements/overhead introduced in the vendor's environment.</t>
  </si>
  <si>
    <t>Are access controls for staff within your organization based on structured rules, such as RBAC, ABAC, or PBAC?</t>
  </si>
  <si>
    <t>This includes system administrators and third party personnel with access to the system. PBAC would include various dynamic controls such as conditional access, risk-based access, location-based access, or system activity based access.</t>
  </si>
  <si>
    <t>Describe any limitations that prevent support for RBAC within your organization.</t>
  </si>
  <si>
    <t>Managing a software/product/service may rely on various professionals to administrate a system. This question is focused on how administration, and the segregation of functions, is implemented within the vendor's infrastructure.</t>
  </si>
  <si>
    <t>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t>
  </si>
  <si>
    <t>Do you have a documented and currently implemented strategy for securing employee workstations when they work remotely? (i.e. not in a trusted computing environment)</t>
  </si>
  <si>
    <t>Does the system provide data input validation and error messages?</t>
  </si>
  <si>
    <t>State plans to implement data input validation and error messaging across all components of your system.</t>
  </si>
  <si>
    <t>Describe how your system(s) provide data input validation and error messages.</t>
  </si>
  <si>
    <t>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t>
  </si>
  <si>
    <t>Inquire about any planned improvements to these capabilities. Ask about their product(s) roadmap and try to understand how they prioritize security concerns in their environment.</t>
  </si>
  <si>
    <t>Are you using a web application firewall (WAF)?</t>
  </si>
  <si>
    <t>Describe compensating controls that protect your web application, if applicable.</t>
  </si>
  <si>
    <t>Describe the currently implemented WAF.</t>
  </si>
  <si>
    <t>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t>
  </si>
  <si>
    <t>If a vendors states that they outsource their code development and do not run a WAF, there is elevated reason for concern. Verify how code is tested, monitored, and controlled in production environments.</t>
  </si>
  <si>
    <t>Do you have a process and implemented procedures for managing your software supply chain (e.g. libraries, repositories, frameworks, etc)</t>
  </si>
  <si>
    <t>Include any in-house developed or contract development</t>
  </si>
  <si>
    <t>Provide supporting documentation of your processes.</t>
  </si>
  <si>
    <t>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</si>
  <si>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software supply chain will be institution/implementation specific.</t>
  </si>
  <si>
    <t>Are only currently supported operating system(s), software, and libraries leveraged by the system(s)/application(s) that will have access to institution's data?</t>
  </si>
  <si>
    <t>If the web application only works with a subset of modern supported browsers, please indicate that here</t>
  </si>
  <si>
    <t>State your plan to migrate to supported operating systems, libraries, and software.</t>
  </si>
  <si>
    <t>If mobile, is the application available from a trusted source (e.g., App Store, Google Play Store)?</t>
  </si>
  <si>
    <t>Does your application require access to location or GPS data?</t>
  </si>
  <si>
    <t>Does your application provide separation of duties between security administration, system administration, and standard user functions?</t>
  </si>
  <si>
    <t>Are all components of the BCP reviewed at least annually and updated as needed to reflect change?</t>
  </si>
  <si>
    <t>Are all services that support your product fully redundant?</t>
  </si>
  <si>
    <t>Does your Change Management process minimally include authorization, impact analysis, testing, and validation before moving changes to production?</t>
  </si>
  <si>
    <t>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t>
  </si>
  <si>
    <t>Does your Change Management process also verify that all required third party libraries and dependencies are still supported with each major change?</t>
  </si>
  <si>
    <t>Do you have a fully implemented solution support strategy that defines how many concurrent versions you support?</t>
  </si>
  <si>
    <t>List the current version you support and what percentage of customers are utilizing that version</t>
  </si>
  <si>
    <t>Do you have a technology roadmap, for at least the next 2 years, for enhancements and bug fixes for the product/service being assessed?</t>
  </si>
  <si>
    <t>Do all cryptographic modules in use in your product conform to the Federal Information Processing Standards (FIPS PUB 140-2)?</t>
  </si>
  <si>
    <t>At the completion of this contract, will data be returned to the institution and deleted from all your systems and archives?</t>
  </si>
  <si>
    <t>Ensure that response addresses involatile storage and lists retention periods</t>
  </si>
  <si>
    <t>Does your staff (or third party) have access to Institutional data (e.g., financial, PHI or other sensitive information) through any means?</t>
  </si>
  <si>
    <t>Are any disaster recovery locations outside the Institution's geographic region?</t>
  </si>
  <si>
    <t>Has the Disaster Recovery Plan been tested in the last year?</t>
  </si>
  <si>
    <t>Are all components of the DRP reviewed at least annually and updated as needed to reflect change?</t>
  </si>
  <si>
    <t>Please provide a summary of the results in Additional Information (including actual recovery time).</t>
  </si>
  <si>
    <t>Is your company subject to Institution's geographic region's laws and regulations?</t>
  </si>
  <si>
    <t>Do you require new employees to fill out agreements and review policies?</t>
  </si>
  <si>
    <t>Do you have a documented and currently implemented Quality Assurance program?</t>
  </si>
  <si>
    <t>CHNG-16</t>
  </si>
  <si>
    <r>
      <t xml:space="preserve">Are your systems and </t>
    </r>
    <r>
      <rPr>
        <i/>
        <sz val="11"/>
        <color rgb="FF000000"/>
        <rFont val="Verdana"/>
        <family val="2"/>
      </rPr>
      <t>applications regularly</t>
    </r>
    <r>
      <rPr>
        <sz val="11"/>
        <color rgb="FF000000"/>
        <rFont val="Verdana"/>
        <family val="2"/>
      </rPr>
      <t xml:space="preserve"> scanned externally for vulnerabilities?</t>
    </r>
  </si>
  <si>
    <t>Are your systems and applications scanned with an authenticated user account for vulnerabilities [that are remediated] prior to new releases?</t>
  </si>
  <si>
    <t>Will you provide results of application and system vulnerability scans to the Institution?</t>
  </si>
  <si>
    <t>Will you allow the institution to perform its own vulnerability testing and/or scanning of your systems and/or application provided that testing is performed at a mutually agreed upon time and date?</t>
  </si>
  <si>
    <t>Are you requiring multi-factor authentication for administrators of your cloud environment?</t>
  </si>
  <si>
    <t>Are you using your cloud providers available hardening tools or pre-hardened images?</t>
  </si>
  <si>
    <t>Does your cloud vendor have access to your encryption keys?</t>
  </si>
  <si>
    <t>PCI-DSS</t>
  </si>
  <si>
    <t>Accessibility</t>
  </si>
  <si>
    <t>If you are using an option not listed, or a combination of options, select "Other"</t>
  </si>
  <si>
    <t>Answer yes if your product handles PCI (Credit Card) information, either directly or via a third party</t>
  </si>
  <si>
    <t>Is the vended product designed to process or store Credit Card information?</t>
  </si>
  <si>
    <t>Based on your 'Yes' response, you are required to fill out the PCI DSS section.</t>
  </si>
  <si>
    <t>Does your company provide professional services pertaining to this product?</t>
  </si>
  <si>
    <t>AAI Answers</t>
  </si>
  <si>
    <t>1) Yes</t>
  </si>
  <si>
    <t>2) No</t>
  </si>
  <si>
    <t>3) Both modes available</t>
  </si>
  <si>
    <t>4) N/A</t>
  </si>
  <si>
    <t>Does your organization participate in InCommon or another eduGAIN affiliated trust federation?</t>
  </si>
  <si>
    <t>Does your application support integration with other authentication and authorization systems?</t>
  </si>
  <si>
    <t>Does your solution support any of the following Web SSO standards? [e.g., SAML2 (with redirect flow), OIDC, CAS, or other]</t>
  </si>
  <si>
    <t>Do you support differentiation between email address and user identifier?</t>
  </si>
  <si>
    <t>Do you allow the customer to specify attribute mappings for any needed information beyond a user identifier? [e.g., Reference eduPerson, ePPA/ePPN/ePE ]</t>
  </si>
  <si>
    <t>APPL-12</t>
  </si>
  <si>
    <t>APPL-13</t>
  </si>
  <si>
    <t>IH-03</t>
  </si>
  <si>
    <t>Do you carry cyber-risk insurance to protect against unforeseen service outages, data that is lost or stolen, and security incidents?</t>
  </si>
  <si>
    <t>IH-02</t>
  </si>
  <si>
    <t>IH-01</t>
  </si>
  <si>
    <t>Describe your timeline for implementing such a process for response and reporting.</t>
  </si>
  <si>
    <t>Summarize your incident response and reporting processes.</t>
  </si>
  <si>
    <t>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t>
  </si>
  <si>
    <t>IH-04</t>
  </si>
  <si>
    <t>Does your organization have physical security controls and policies in place?</t>
  </si>
  <si>
    <t>Does your solution support single sign-on (SSO) protocols for user and administrator authentication?</t>
  </si>
  <si>
    <t>Does your solution support local authentication protocols for user and administrator authentication?</t>
  </si>
  <si>
    <t>Incident Handling</t>
  </si>
  <si>
    <t>AAAI-18</t>
  </si>
  <si>
    <t>AAAI-19</t>
  </si>
  <si>
    <t>If you don't support SSO, does your application and/or user-frontend/portal support multi-factor authentication? (e.g. Duo, Google Authenticator, OTP, etc.)</t>
  </si>
  <si>
    <t>Does your application automatically lock the session or log-out an account after a period of inactivity?</t>
  </si>
  <si>
    <t>Are you storing any passwords in plaintext?</t>
  </si>
  <si>
    <t>Does your application support directory integration for user accounts?</t>
  </si>
  <si>
    <t>Describe any plans to enable audit logs for these data elements.</t>
  </si>
  <si>
    <t>IH*</t>
  </si>
  <si>
    <t>(blank)</t>
  </si>
  <si>
    <t>Is authority for firewall change approval documented?  Please list approver names or titles in Additional Info</t>
  </si>
  <si>
    <t>Does the process described in DATA-19 adhere to DoD 5220.22-M and/or NIST SP 800-88 standards?</t>
  </si>
  <si>
    <t xml:space="preserve">  </t>
  </si>
  <si>
    <t xml:space="preserve"> No need to answer PCI Questions</t>
  </si>
  <si>
    <t xml:space="preserve"> No need to answer HIPAA Questions</t>
  </si>
  <si>
    <t>Answer yes if you provide consulting</t>
  </si>
  <si>
    <t xml:space="preserve"> No need to answer Consulting Questions</t>
  </si>
  <si>
    <t xml:space="preserve"> No need to answer Assessment of Third Parties Section</t>
  </si>
  <si>
    <t>No need to answer CONS-07</t>
  </si>
  <si>
    <t>No need to answer CONS-09</t>
  </si>
  <si>
    <t>State the need for this strategy, in detail</t>
  </si>
  <si>
    <t>Provide a detailed description of all non-conforming modules</t>
  </si>
  <si>
    <t>State plans to implement capabilities for the Institution to retrieve their data.</t>
  </si>
  <si>
    <t>State the length of time that Institution's data will be available in the system at the completion of the contract</t>
  </si>
  <si>
    <t>Describe your data export procedures conducted at the termination of contract.</t>
  </si>
  <si>
    <t>State the length of time that Institution's data will be available in the system at the completion of the contract.</t>
  </si>
  <si>
    <t>Describe in detail why ownership rights are not retained by the institution.</t>
  </si>
  <si>
    <t>Provide reference to your data ownership documention.</t>
  </si>
  <si>
    <t>Provide a detailed description why rights are not retained.</t>
  </si>
  <si>
    <t xml:space="preserve"> Provide references, as needed.</t>
  </si>
  <si>
    <t>Provide a detailed summary to support your selection.</t>
  </si>
  <si>
    <t>State how the institution will be notified of imminent termination</t>
  </si>
  <si>
    <t>State plans to include the elements listed in DATA-13 in your backup strategy.</t>
  </si>
  <si>
    <t>Decribe your overall strategy to accomplish these elements.</t>
  </si>
  <si>
    <t>Summarize your off site backup strategy.</t>
  </si>
  <si>
    <t>State any plans to implement off site physical backups in your environment.</t>
  </si>
  <si>
    <t>Provide the distance (in miles) between the primary and off-site locations</t>
  </si>
  <si>
    <t>State any plans to implement off site virtual backups in your environment.</t>
  </si>
  <si>
    <t>Summarize why backups containing the Institution's data leave the Institution's data zone.</t>
  </si>
  <si>
    <t>Summarize why backups are not encrypted.</t>
  </si>
  <si>
    <t>Summarize the encryption algorithm/strategy you are using to secure backups.</t>
  </si>
  <si>
    <t>Summarize your cryptographic key management process.</t>
  </si>
  <si>
    <t>State plans to adhere to DoD 5220.22-M and/or NIST SP 800-88 standards.</t>
  </si>
  <si>
    <t>Provide a general summary of your archival environment.</t>
  </si>
  <si>
    <t>State plans to store long-term media in environmentally protected areas.</t>
  </si>
  <si>
    <t>Describe how FERPA compliance is integrated into your process and procedures.</t>
  </si>
  <si>
    <t>State plans to handle data in a FERPA compliant manner.</t>
  </si>
  <si>
    <t>Obtain the report if possible and add it to your submission.</t>
  </si>
  <si>
    <t>Describe the on-site staff capabilities.</t>
  </si>
  <si>
    <t>State any plans to staff data centers 24x7x365.</t>
  </si>
  <si>
    <t>Describe your physical barrier strategy.</t>
  </si>
  <si>
    <t>State plans to separate your servers for others via a physical barrier.</t>
  </si>
  <si>
    <t>State plans to implement a physical barrier to prevent physical contact with any of your devices.</t>
  </si>
  <si>
    <t>State your primary and secondary data center locations. For cloud infrastructures, state the primary and secondary zones.</t>
  </si>
  <si>
    <t>Describe any plans to implement.</t>
  </si>
  <si>
    <t>Summarize the strategy for removing Institution's data from its Data Zone.</t>
  </si>
  <si>
    <t>Review the Uptime Institute's level/tier direction provided on their website if you need addition information</t>
  </si>
  <si>
    <t>Provide a summary to support your response selection.</t>
  </si>
  <si>
    <t>Describe any plans to implement a high availability environment for your systems.</t>
  </si>
  <si>
    <t>Provide a detailed description of the implemented strategy. (i.e. batteries, generator)</t>
  </si>
  <si>
    <t>State how often redundant power strategies are tested and the date of the last successful test.</t>
  </si>
  <si>
    <t>State plans to implement redundant power testing for your systems.</t>
  </si>
  <si>
    <t>Ensure that all parts of DCTR-12 are clearly stated in your response.</t>
  </si>
  <si>
    <t>State the ISP provider(s) in addition to the number of ISPs that provide connectivity.</t>
  </si>
  <si>
    <t>Provide a brief description for each datacenter.</t>
  </si>
  <si>
    <t>State plans to implement diversity of path in your network provider connections.</t>
  </si>
  <si>
    <t>State which model of MFA you are using.</t>
  </si>
  <si>
    <t>Describe plans to implement MFA.</t>
  </si>
  <si>
    <t>Describe how you alternately harden your images.</t>
  </si>
  <si>
    <t>Describe any plans to implement a DRP.</t>
  </si>
  <si>
    <t>Please attach or include a link.</t>
  </si>
  <si>
    <t>State the responsible owner, or position title.</t>
  </si>
  <si>
    <t>State plans to assign an owner responsible of the maintenance and review of the DRP.</t>
  </si>
  <si>
    <t>Provide DRP with your submission of this fully-populated HECVAT</t>
  </si>
  <si>
    <t>Please provide alternatives if possible (NDA, briefing on the DRP, etc)</t>
  </si>
  <si>
    <t>List all locations outside of the U.S. and provide a brief summary of each.</t>
  </si>
  <si>
    <t>Summarize your disaster recovery strategy including the type of availability your disaster recovery site provides.</t>
  </si>
  <si>
    <t>Describe your recovery plans if your primary location is unavailable.</t>
  </si>
  <si>
    <t>Summarize your disaster recovery relocation testing strategy.</t>
  </si>
  <si>
    <t>State plans to implement disaster recovery relocation testing</t>
  </si>
  <si>
    <t>Summarize your problem/issue escalation plan.</t>
  </si>
  <si>
    <t>Describe your plans to implement a problem/issue escalation plan in your DRP.</t>
  </si>
  <si>
    <t>Summarize your documented communication plan in your DRP.</t>
  </si>
  <si>
    <t>Describe your plans to implement a documented communication plan in your DRP.</t>
  </si>
  <si>
    <t>State the date of your next planned DRP test.</t>
  </si>
  <si>
    <t>Summarize your DRP review and update processes and/or procedures.</t>
  </si>
  <si>
    <t>State plans to implement annual (at a minimum) testing of your DRP.</t>
  </si>
  <si>
    <t>Describe the currently implemented SPI firewall.</t>
  </si>
  <si>
    <t>Describe any plans to implement a SPI firewall.</t>
  </si>
  <si>
    <t>List approver names or titles.</t>
  </si>
  <si>
    <t>Describe how firewall changes are approved.</t>
  </si>
  <si>
    <t>Describe your documented firewall change request policy.</t>
  </si>
  <si>
    <t>Describe your plans to implement a documented policy for firewall change requests.</t>
  </si>
  <si>
    <t>Describe the currently implemented IDS.</t>
  </si>
  <si>
    <t>Describe the currently implemented IPS.</t>
  </si>
  <si>
    <t>Describe your plan to implement a Intrusion Detection System in your environment.</t>
  </si>
  <si>
    <t>Describe your plan to implement a Intrusion Prevention System in your environment.</t>
  </si>
  <si>
    <t>Describe the currently implemented host-based IDS solution(s).</t>
  </si>
  <si>
    <t>Describe your plan to implement host-based Intrusion Detection System capabilities in your environment.</t>
  </si>
  <si>
    <t>Describe the currently implemented host-based IPS solution(s).</t>
  </si>
  <si>
    <t>Describe your plan to implement host-based Intrusion Prevention System capabilities in your environment.</t>
  </si>
  <si>
    <t>Describe your NGPT monitoring strategy.</t>
  </si>
  <si>
    <t>Describe your intent to implement NGPT monitoring.</t>
  </si>
  <si>
    <t>Provide a brief summary of this activity.</t>
  </si>
  <si>
    <t>State plans to implement 24x7x365 intrusion monitoring in your environment(s).</t>
  </si>
  <si>
    <t>Describe your current network systems logging strategy.</t>
  </si>
  <si>
    <t>State plans to implement auditing capabilities for your network, firewall, IDS and/or IPS.</t>
  </si>
  <si>
    <t>Higher Education Community Vendor Assessment Tool (HECVAT) - Full - Standards Crosswalk - TO BE UPDATED IN 2022</t>
  </si>
  <si>
    <t>Please provide a list of all required dependencies.</t>
  </si>
  <si>
    <t>Do you have a fully implemented policy or procedure that details how your employees obtain administrator access to institutional instance of the application?</t>
  </si>
  <si>
    <t>Are you generally able to accommodate storing each institution's data within their geographic region?</t>
  </si>
  <si>
    <t>An institution's location will dictate what laws and regulations apply to them. As vendor's may not know where all of their customers may reside, it is imperative that vendors are able to accommodate geographic requirements for their customers. Although unfair to expect support for all geographic regions in common infrastructure/platform/software-as-a-service, it is expected that vendor's be absolutely clear about the regions they leverage and/or support.</t>
  </si>
  <si>
    <t>If a vendor is unable to accommodate storing/processing institutional data within specific regions, ask them why they are unable to? Try to determine if its an infrastructure issue (scalability), a cost-reduction strategy (size/maturity), or some other issue.</t>
  </si>
  <si>
    <t>External verification of system and application security controls are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t>
  </si>
  <si>
    <t>Answer 'Yes' only if user AND administrator authentication is supported. If partially supported, answer 'No'. Ensure you respond to any guidance in the Additional Information column.</t>
  </si>
  <si>
    <t>Describe plans to support strong authentication practices.</t>
  </si>
  <si>
    <t>Describe how strong authentication is enforced (e.g., complex passwords, multifactor tokens, certificates, biometrics, aging requirements, re-use policy).</t>
  </si>
  <si>
    <t>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t>
  </si>
  <si>
    <t>Follow-up inquiries for IAM requirements will be institution/implementation specific.</t>
  </si>
  <si>
    <t>Describe plans to participate in InCommon or another eduGAIN affiliated trust federation.</t>
  </si>
  <si>
    <t>List the entityIds registered in the Additional Information column.</t>
  </si>
  <si>
    <t>This question defines the vendors scope of federated identity practices and their willingness to embrace higher education requirements.</t>
  </si>
  <si>
    <t>If a vendor indicates that a system is standalone and cannot integrate with community standards, follow-up with maturity questions and ask about other commodity type functions or other system requirements your institution may have.</t>
  </si>
  <si>
    <t>Describe any plans to support integration with other authentication and authorization systems.</t>
  </si>
  <si>
    <t>List which systems and versions supported (such as Active Directory, Kerberos, or other LDAP compatible directory) in Additional Info.</t>
  </si>
  <si>
    <t>If a vendor indicates that a system is standalone and cannot integrate with the institution's infrastructure, follow-up with maturity questions and ask about other commodity type functions or other system requirements your institution may have.</t>
  </si>
  <si>
    <t>An answer of 'Yes' should be well-supported in the Additional Information column, and all elements of interest should be sufficiently addressed.</t>
  </si>
  <si>
    <t>Describe plans to support Web SSO in your solution.</t>
  </si>
  <si>
    <t>State the Web SSO standards supported by your solution and provide additional details about your support, including framework(s) in use, how information is exchanged securely, etc.</t>
  </si>
  <si>
    <t>Describe any plans to support differentiation between email address and user identifier.</t>
  </si>
  <si>
    <t>This questions allows an institution to know vendor system limitations and to help them gauge the resources (that may be needed to implement) required to successfully integrate the product/service with institution systems.</t>
  </si>
  <si>
    <t>Follow-up inquiries for identifier requirements will be institution/implementation specific.</t>
  </si>
  <si>
    <t>Describe plans to allow customers to specify attribute mappings.</t>
  </si>
  <si>
    <t>Follow-up inquiries for attirbute mapping requirements will be institution/implementation specific.</t>
  </si>
  <si>
    <t>Describe any plans to support multi-factor authentication in your application.</t>
  </si>
  <si>
    <t>List all supported multi-factor authentication methods, technologies, and/or products and provide a brief summary of each.</t>
  </si>
  <si>
    <t xml:space="preserve">2FA/MFA, implemented correctly, strengthens the security state of a system. 2FA/MFA is commonly implemented and in many use cases, a requirement for account protection purposes. </t>
  </si>
  <si>
    <t>Ask the vendor about hardware and software options, future roadmap for implementations and support, etc.</t>
  </si>
  <si>
    <t>Describe any plans to support automatic lock or log-out.</t>
  </si>
  <si>
    <t>Describe the default behavior of this capability.</t>
  </si>
  <si>
    <t>This is a question to ensure account integrity and institutional data confidentiality.</t>
  </si>
  <si>
    <t>Describe how aging requirements are implemented in the product.</t>
  </si>
  <si>
    <t>Describe plans to support password/passphrase aging requirements.</t>
  </si>
  <si>
    <t>Describe these limitations and/or restrictions and state what lengths and complexities are supported.</t>
  </si>
  <si>
    <t>Describe how password/passphrase complexity requirements are implemented in the product.</t>
  </si>
  <si>
    <t>Describe plans to support password/passphrase complexity requirements.</t>
  </si>
  <si>
    <t xml:space="preserve"> Describe your documented password/passphrase reset procedures that are currently implemented in the system and/or customer support.</t>
  </si>
  <si>
    <t>Describe your plans to document system password/passphrase reset procedures.</t>
  </si>
  <si>
    <t>Provide a detailed description of passwords/passphrases hard-coded into your systems or products</t>
  </si>
  <si>
    <t xml:space="preserve"> Provide a detailed description stating why account passwords/passphrases are not encrypted in storage.</t>
  </si>
  <si>
    <t xml:space="preserve"> Describe all authentication services supported by the system.</t>
  </si>
  <si>
    <t>Describe any plans to support external authentication services in place of local authentication.</t>
  </si>
  <si>
    <t xml:space="preserve"> Ensure that all elements of AAAI-18 are clearly stated in your response.</t>
  </si>
  <si>
    <t xml:space="preserve"> Ensure that all elements of AAAI-19 are clearly stated in your response.</t>
  </si>
  <si>
    <t>Provide additional details, as needed.</t>
  </si>
  <si>
    <t>Describe any plans to define a BCP owner responsible for maintenance and review.</t>
  </si>
  <si>
    <t xml:space="preserve"> Summarize your defined problem/issue escalation plan contained in your BCP.</t>
  </si>
  <si>
    <t>Describe any plans to define a problem/issue escalation plan in your BCP.</t>
  </si>
  <si>
    <t xml:space="preserve"> Summarize your documented communication plan contained in your BCP.</t>
  </si>
  <si>
    <t>Describe any plans to document a communication plan in your BCP.</t>
  </si>
  <si>
    <t xml:space="preserve"> Describe your BCP component review strategy.</t>
  </si>
  <si>
    <t>Describe any plans to annually review and update (as needed) your BCP.</t>
  </si>
  <si>
    <t xml:space="preserve"> Summarize these crisis management roles and responsibilities.</t>
  </si>
  <si>
    <t>State your plans to define and document crisis management roles and responsibilities.</t>
  </si>
  <si>
    <t xml:space="preserve"> Describe your training and awareness activities.</t>
  </si>
  <si>
    <t>State your plans to implement training and awareness activities focused on roles and responsibilities during a crisis.</t>
  </si>
  <si>
    <t xml:space="preserve"> State the date of your last alternate site relocation test.</t>
  </si>
  <si>
    <t>Describe your strategy to implement annual alternate site relocation testing.</t>
  </si>
  <si>
    <t>Provide the distance (in miles) between the primary and secondary locations.</t>
  </si>
  <si>
    <t>Describe your plans to coordinate an alternative business site or contract with a business recovery provider?</t>
  </si>
  <si>
    <t>Summarize this product's restoration priority in your BCP.</t>
  </si>
  <si>
    <t xml:space="preserve"> Provide a brief summary to support your selection.</t>
  </si>
  <si>
    <t>There are multiple components of this question - when assessing, ensure that the vendor responds to them all. Logs that are not properly managed may not be available when needed. The purpose of this question is to ensure that the vendor has a proper security mindset to ensure proper monitoring practices.</t>
  </si>
  <si>
    <t>Follow-up inquiries for logging details will be institution/implementation specific.</t>
  </si>
  <si>
    <t>Having a BCP and maintaining/updating/testing a BCP are very different. Establishing a responsible party is fundamental to this process and this question looks to verify that within the vendor.</t>
  </si>
  <si>
    <t>Follow-up inquiries for BCP responsible parties will be institution/implementation specific.</t>
  </si>
  <si>
    <t>Notification expectations should be set early in the contract/assessment process. Timelines, correspondence medium, and playbook details are all aspects to keep in mind when assessing this response.</t>
  </si>
  <si>
    <t>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t>
  </si>
  <si>
    <t>If the vendor does not have a BCP, point them to https://www.sans.org/reading-room/whitepapers/recovery/business-continuity-planning-concept-operations-1653</t>
  </si>
  <si>
    <t>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t>
  </si>
  <si>
    <t>Follow-up inquiries for BCP roles and responsibility details will be institution/implementation specific.</t>
  </si>
  <si>
    <t>Understanding the maturity of a vendor's training and awareness program will indicate the value they place on protecting institutional data. BCP related awareness training should be prevalent, continuous, and well-documented.</t>
  </si>
  <si>
    <t>If a vendor's BCP training and awareness activities are insufficient, inquire about other mandatory training, verify its scope, and confirm the training cycles.</t>
  </si>
  <si>
    <t>In the event that a vendor's headquarters (primary location of operation) is no longer usable, an alternative business site may be needed to support business operations. Having an established (planned) alternative business site show maturity in a vendor's BCP.</t>
  </si>
  <si>
    <t>Follow-up inquiries for alternative business site practices will be institution/implementation specific.</t>
  </si>
  <si>
    <t>Testing a BCP is an important action that improves the efficiency and accuracy of a vendor's continuity plans. Vague responses to this question should be met with concern and appropriate follow-up, based on your institutions risk tolerance.</t>
  </si>
  <si>
    <t xml:space="preserve">The purpose of this question is understand the vendor's order of response if affected by a unplanned business disruption. If the software/product/service being assessed is a vendor's core moneymaker, the probability that restoration of the software/product/service will be top priority. </t>
  </si>
  <si>
    <t>If it is not a core service, follow-up questions should be availability focused and institution/implementation specific.</t>
  </si>
  <si>
    <t xml:space="preserve">In the context of the CIA triad, this question is focused on the availability of a system (or set of systems). </t>
  </si>
  <si>
    <t>The weight placed on the vendor's response will be specific to the institution's use case and software/product/service requirements.</t>
  </si>
  <si>
    <t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(e.g., including but not limited to - events, state changes, control modification, etc.). </t>
  </si>
  <si>
    <t>If a weak response is given to this answer, it is appropriate to ask directed answers to get specific information. Ensure that questions are targeted to ensure responses will come from the appropriate party within the vendor.</t>
  </si>
  <si>
    <t>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t>
  </si>
  <si>
    <t>System (technical and security) administration is complex and it is important to understand a system's capabilities to integrate with existing security and access systems. Having to maintain additional accounts increases overhead and may impact your institution's risk footprint.</t>
  </si>
  <si>
    <t>Follow-up inquiries for system authentication will be unique to your institution (e.g., policy, infrastructure, etc.)</t>
  </si>
  <si>
    <t>The focus of this question is confidentiality. Straight-forward question confirming the encryption of user authentication details.</t>
  </si>
  <si>
    <t>Follow-up inquiries for password/passphrase encrypted storage will be institution/implementation specific.</t>
  </si>
  <si>
    <t xml:space="preserve">The response to this question can reveal the use (or not) of coding best-practices. If passwords/passphrases are hard coded into systems/productions, the vendor should provide robust details supporting why this is required. </t>
  </si>
  <si>
    <t>Vague responses to this question should be met with concern. Repeat the question if first answer insufficiently - ask pointedly to ensure the vendor is not misunderstood.</t>
  </si>
  <si>
    <t xml:space="preserve">Account management can be a time-consuming part of an information system. Account reset capabilities, built into a system, can reduce burden on institutional support services. </t>
  </si>
  <si>
    <t>Ask the vendor how end-users will be supported. Ask for training documentation or knowledgebase content. Confirm vendor and institution responsibilities in this support area (and others).</t>
  </si>
  <si>
    <t>Many institutions have policy focused on passwords/passphrases and this question confirms the capacity of a vendor's software/product/service to comply.</t>
  </si>
  <si>
    <t>Follow-up inquiries for password/passphrase limitations and/or restrictions will be institution/implementation specific.</t>
  </si>
  <si>
    <t>Follow-up inquiries for password/passphrase complexity requirements will be institution/implementation specific.</t>
  </si>
  <si>
    <t>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t>
  </si>
  <si>
    <t>The value of this question depends on your institution's policy on passwords, its use of 2FA, or any number of factors. Follow-ups for this question are unique to the institution.</t>
  </si>
  <si>
    <t xml:space="preserve">The purpose of this question is understand the vendor's authentication infrastructure so that additional questions can be formulated for the institution's use case. </t>
  </si>
  <si>
    <t>The content of this response may or may not have value for the type of use case on the institution. Follow-up inquiries for authentication modes will be institution/implementation specific.</t>
  </si>
  <si>
    <t>Please describe any plans to implement third party library dependancy tracking.</t>
  </si>
  <si>
    <t>Please describe your program to track these dependancies.</t>
  </si>
  <si>
    <t>This question is fundamentally about supply chain.  The vendor should be able to document their procedures around tracking tracking third party maintained libraries.</t>
  </si>
  <si>
    <t>This question outlines a mature Change Management process.  Changes should be analyzed for impact, officially approved, tested, and performed by authorized users.</t>
  </si>
  <si>
    <t>If the vendor's response does not cover the details outlined in the reasoning, follow-up and get specific responses, as needed.</t>
  </si>
  <si>
    <t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 concurrently. </t>
  </si>
  <si>
    <t>Follow-up inquiries for software/product/service version releases will be institution/implementation specific.</t>
  </si>
  <si>
    <t>Provide reference the the process/procedure to manage releases.</t>
  </si>
  <si>
    <t>Summarize why clients do not have alternative release option.</t>
  </si>
  <si>
    <t xml:space="preserve">The vendor's software/product/service characteristics and the institution's use case will determine the relevancy of this question. The purpose of this question is to understand the underlying infrastructure and how it is maintained across all customers. </t>
  </si>
  <si>
    <t>In cases where the software/product/service is customized for customer use cases, ensure the vendor's response covers all aspects of code migration, including backups, data conversions, local resources from the institution, etc., as it relates to code upgrades and/or version adoptions.</t>
  </si>
  <si>
    <t xml:space="preserve">Supporting multiple versions of a product is challenging. Understanding the vendor’s strategy and resources will provide insight into their ability to adequately support their customers.  </t>
  </si>
  <si>
    <t>Follow-up inquiries for the vendor’s support of concurrent versions will be institution/implementation specific.</t>
  </si>
  <si>
    <t>Ensure that all relevant details pertaining to CHNG-06 are clearly stated in your response.</t>
  </si>
  <si>
    <t xml:space="preserve"> Provide a reference to this product's release schedule.</t>
  </si>
  <si>
    <t>State any plans to release a schedule of product updates.</t>
  </si>
  <si>
    <t xml:space="preserve"> Provide a reference to your technology roadmap.</t>
  </si>
  <si>
    <t>State any plans to release a technology roadmap covering the next two years.</t>
  </si>
  <si>
    <t>Summarize the Institution's responsibilities during product updates.</t>
  </si>
  <si>
    <t xml:space="preserve"> Summarize the policy and procedure(s) managing how critical patches are applied to systems and applications.</t>
  </si>
  <si>
    <t>State your plans to implement policy and procedure(s) to manage how critical patches are applied to systems and applications.</t>
  </si>
  <si>
    <t xml:space="preserve">Answers to this question will reveal the vendor’s ability to plan in the short term.  This is valuable information for customers so they can anticipate updates and potential bug fixes. </t>
  </si>
  <si>
    <t>Follow-up inquiries for the vendor’s product update practices will be institution/implementation specific.</t>
  </si>
  <si>
    <t>Answers to this question will reveal the vendor’s ability to plan for the future of their product.</t>
  </si>
  <si>
    <t>Follow-up inquiries for the vendor’s technology planning practices will be institution/implementation specific.</t>
  </si>
  <si>
    <t>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t>
  </si>
  <si>
    <t>Vague responses to this question should be investigated further. Ask for additional documentation for customer responsibilities (in the context of information technology/security).</t>
  </si>
  <si>
    <t>Answers to this question will reveal the vendor’s knowledge of their IT assets and their ability to respond to notifications about their systems and software.</t>
  </si>
  <si>
    <t>Follow-up inquiries for the vendor’s patching practices will be institution/implementation specific.</t>
  </si>
  <si>
    <t>Restricting system updates to a standard maintenance timeframe is important for ensuring that changes to production systems do not impact operations.  It’s also important for troubleshooting any problems that may occur as a result of the changes.</t>
  </si>
  <si>
    <t xml:space="preserve">In the context of the CIA triad, this question is focused on system integrity, ensuring that system changes are only executed by authorized users. In the event of emergency changes, accountability and post-action review is expected. </t>
  </si>
  <si>
    <t>Follow-up with a robust question set if a vendor cannot clearly state full-control of the integrity of their system(s).</t>
  </si>
  <si>
    <t>Describe how system configuration management is currently handled in your environment.</t>
  </si>
  <si>
    <t>Summarize your implemented system configuration management precess.</t>
  </si>
  <si>
    <t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t>
  </si>
  <si>
    <t>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t>
  </si>
  <si>
    <t xml:space="preserve"> Summarize implemented procedures ensuring that emergency changes are documented and authorized.</t>
  </si>
  <si>
    <t>Describe plans to implement procedure ensuring that emergency changes are documented and authorized.</t>
  </si>
  <si>
    <t xml:space="preserve"> Define current off-peak hours, including time zones as necessary.</t>
  </si>
  <si>
    <t>Decribe plans to minimize the impact of downtime based on predefined off-peak hours.</t>
  </si>
  <si>
    <t>Decribe how the application is distributed. Also, state any plans to publish the app to a trusted source.</t>
  </si>
  <si>
    <t xml:space="preserve"> Please describe the reasons why in detail and state if that access can be limited to while your app is running.</t>
  </si>
  <si>
    <t>Please indicate any future plans that would require access to this data</t>
  </si>
  <si>
    <t>Distributing application via known, moderately vetted application platform decreases the chances of malicious code distribution. Standalone deployments (non-trusted sources) should be looked at more closely.</t>
  </si>
  <si>
    <t>Ask the vendor why this deployment strategy is used. Ask if it is a restriction of the app store platform or some other environment restriction.</t>
  </si>
  <si>
    <t xml:space="preserve"> State the application title as listed within the trusted source.</t>
  </si>
  <si>
    <t>Vendor responses to this question provides clarity on environment constraints that may exist and/or influence future development, configurations, infrastructure, etc. Although the vendor response may not directly affect end-users, the risks of the underlying infrastructure is better understood.</t>
  </si>
  <si>
    <t>Follow-up inquiries for operating systems leveraged by the vendor will be institution/implementation specific.</t>
  </si>
  <si>
    <t>Sharing location data significantly increases risk factors for users.  It's important to understand if this is required.</t>
  </si>
  <si>
    <t xml:space="preserve">Ask the vendor about the need for this requirement and understand any mitigation strategies that may be possible. </t>
  </si>
  <si>
    <t>Ensure that a separation of duties exists in network security configurations. Pay close attention to responsibility overlap in small organizations, where staff often fill multiple roles.</t>
  </si>
  <si>
    <t>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t>
  </si>
  <si>
    <t>Ask the vendor to summarize the best practices for securing their system(s) administratively without the use of RBAC. Make sure to understand the administrative requirements/overhead introduced in the vendor's environment.</t>
  </si>
  <si>
    <t>Code analysis (prior to implementation) can decrease the number of vulnerabilities within a system. Depending on the insight a vendor has into their code, code testing should be expected. When a vendor outsources their coding efforts, the use of a web application firewall may be appropriate. In this case, reference the vendor's response to their use of a WAF.</t>
  </si>
  <si>
    <t>Ask the vendor what types of tools they use in testing. And who performs the testing of the code. Are developers the ones running the security tests? If static code analysis and/or static application security testing is not conducted, point the vendor to OWASP's Testing Guide at https://www.owasp.org/index.php/OWASP_Testing_Guide_v4_Table_of_Contents</t>
  </si>
  <si>
    <t xml:space="preserve">Code analysis (prior to implementation) can decrease the number of vulnerabilities within a system. Depending on the insight a vendor has into their code, code testing should be expected. </t>
  </si>
  <si>
    <t>If software testing processes are not established and followed, point the vendor to OWASP's Testing Guide at https://www.owasp.org/index.php/OWASP_Testing_Guide_v4_Table_of_Contents</t>
  </si>
  <si>
    <t>Summarize your secure coding practices.</t>
  </si>
  <si>
    <t>State plans to update your application to adhere to industry secure coding practices.</t>
  </si>
  <si>
    <t>Summarize your secure coding training.</t>
  </si>
  <si>
    <t>State plans to implement a training program on industry standard secure coding practices.</t>
  </si>
  <si>
    <t xml:space="preserve"> Provide a list of all tools utilized during static code analysis or static application security testing.</t>
  </si>
  <si>
    <t>State your plans to implement static code testing practices into your environment.</t>
  </si>
  <si>
    <t xml:space="preserve"> Describe testing processes, including but not limited to, development of test plans, personnel involved in the testing process, and authorized individual accountable for approval and certification of test results.</t>
  </si>
  <si>
    <t>State your plans to implement software testing processes into your environment.</t>
  </si>
  <si>
    <t xml:space="preserve"> Provide a detailed description of your local authentication mode practices.</t>
  </si>
  <si>
    <t>Describe any plans to support local authentication modes</t>
  </si>
  <si>
    <t>Systems that are directly exposed to public internet resources are at great risk than those that are not. Understanding the requirements for this configuration is important, particularly when assessing compensating controls.</t>
  </si>
  <si>
    <t>Ask the vendor about their infrastructure and if there is a solution that eliminates the need for this environment.</t>
  </si>
  <si>
    <t>Beware the use of proprietary encryption implementations. Open standard encryption, preferably mature, is often preferred. Although there may be cases if which that is not the case, be sure to understand the vendor's infrastructure and the true security of a vendor's solution.</t>
  </si>
  <si>
    <t xml:space="preserve">If the vendor cannot accommodate open standards encryption requirements, direct them to NIST's Cryptographic Standards and Guidelines document at https://csrc.nist.gov/Projects/Cryptographic-Standards-and-Guidelines </t>
  </si>
  <si>
    <t>When cancelling a software/product/service, an institution will commonly want all institutional data that was provided to a vendor. This questions allows the vendor to state their general practices when a customer leaves their environment.</t>
  </si>
  <si>
    <t>This question clarifies the operating model of a vendor and provides insight into the vendor-customer paradigm of a company. Knowing if the institution is of value to a vendor or if the institution's data is of value to a vendor should weigh heavily in the decision-making process.</t>
  </si>
  <si>
    <t>If a vendor's response is unsatisfactory, engage institutional counsel to appropriately address any ownership concerns.</t>
  </si>
  <si>
    <t>This question clarifies the position of the institution in the case of acquisition or bankruptcy. Expect clear responses to this question - if vague, be sure to follow-up based on institutional counsel guidance.</t>
  </si>
  <si>
    <t>The purpose of this question is to define the scope of backup operations and the scope at which a vendor may readily recover when backup restoration is required.</t>
  </si>
  <si>
    <t>Follow-up inquiries for backup content scope will be institution/implementation specific.</t>
  </si>
  <si>
    <t>When data is moved digitally (e.g., cloud provider, vendor-owned facility, etc.) offsite, the policies and implemented procedures are important to know. The protections implemented to prevent compromise will be technical in nature and should be well-documented.</t>
  </si>
  <si>
    <t>Follow-up inquiries for offsite, digital backups will be institution/implementation specific.</t>
  </si>
  <si>
    <t xml:space="preserve">When data is moved physically (e.g. HDD, print, etc.) offsite, the policies and implemented procedures are important to know. Unencrypted data taken outside secured areas introduces unnecessary risks. </t>
  </si>
  <si>
    <t>Follow-up inquiries for offsite, physical backups will be institution/implementation specific.</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</si>
  <si>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</si>
  <si>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backup procedures/practices will be institution/implementation specific.</t>
  </si>
  <si>
    <t>The need for encryption at-rest (for backups) is unique to your institution's implementation of a system. In particular, system components, architectures, and data flows, all factor into the need for this control.</t>
  </si>
  <si>
    <t>Follow-up inquiries for data backup encryption at-rest will be institution/implementation specific.</t>
  </si>
  <si>
    <t>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t>
  </si>
  <si>
    <t>Follow-up with the vendor to ensure that all components of the system are consider. This includes, system-to-system, system-to-client, applications, system accounts, etc.</t>
  </si>
  <si>
    <t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t>
  </si>
  <si>
    <t>Follow-up inquiries for DoD 5220.22-M and/or SP800-88 standards will be institution specific.</t>
  </si>
  <si>
    <t>Standard documentation, relevant to institution implementations requiring FERPA compliance.</t>
  </si>
  <si>
    <t>Follow-up inquiries for FERPA compliance details will be institution/implementation specific.</t>
  </si>
  <si>
    <t>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 additional security risks should be met with increased concern.</t>
  </si>
  <si>
    <t>Vague responses to this question should be investigated further. Ask for additional documentation and verify that procedure (and possibly training) exists to ensure proper customer data handling activity.</t>
  </si>
  <si>
    <t>Provide a detailed summary outlining the security controls implemented to protect the Institution's data.</t>
  </si>
  <si>
    <t>This question is relative to the response above. Understanding the ownership structure of the facility that will host institutional data is important for setting availability expectations and ensure proper contract terms are in place to protect the institution due to use of third-parties. If a vendor uses a third-party vendor to provide datacenter solutions, having that vendor's SOC 2 Type 2 provides additional insight. The ability to assess these "forth-party" vendors is based on your institution's resources. The vendor is responsible for providing this information - ensure that they handle their vendors properly.</t>
  </si>
  <si>
    <t>Follow-up inquiries for additional vendor's SOC 2 Type 2 reports will be institution/implementation specific.</t>
  </si>
  <si>
    <t xml:space="preserve">Vendors that operate their own datacenter(s) can implement their own monitoring strategy. Use the vendor's response to this questions to verify/validate other responses related to ownership/co-location/physical security. </t>
  </si>
  <si>
    <t>Follow-up inquiries for data center staffing will be institution/implementation specific.</t>
  </si>
  <si>
    <t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t>
  </si>
  <si>
    <t>Follow-up inquiries for system physical security will be institution/implementation specific.</t>
  </si>
  <si>
    <t>Standard documentation, relevant to institutions requiring a vendor to maintain a specific Uptime Institute Tier Level.</t>
  </si>
  <si>
    <t>Follow-up inquiries for Uptime Institute Tier Level details will be institution/implementation specific.</t>
  </si>
  <si>
    <t>Installing [potential] redundant power and regularly testing strategies to ensure they will work when needed are very different. Vague responses to this question should be met with concern and appropriate follow-up, based on your institutions risk tolerance.</t>
  </si>
  <si>
    <t>Follow-up inquiries for redundant power testing details will be institution/implementation specific.</t>
  </si>
  <si>
    <t xml:space="preserve">In the context of the CIA triad, this question is focused on the integrity of a system (or set of systems). </t>
  </si>
  <si>
    <t>Ask the vendor about their system lifecycle practices and security methodology.</t>
  </si>
  <si>
    <t>Describe your key management practices.</t>
  </si>
  <si>
    <t xml:space="preserve">In the context of the CIA triad, this question is focused on availability and is often in need of a follow-up. Understanding the maturing of a vendor's DRP can shed light on many other aspects of a vendor's overall security state. </t>
  </si>
  <si>
    <t>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t>
  </si>
  <si>
    <t>Having a DRP and maintaining/updating/testing a DRP are very different. Establishing a responsible party is fundamental to this process and this question looks to verify that within the vendor.</t>
  </si>
  <si>
    <t>Follow-up inquiries for DRP responsible parties will be institution/implementation specific.</t>
  </si>
  <si>
    <t>General inquiry for documentation. As DRPs may contain some sensitive data, a robust summary is appropriate in lieu of a full DRP.</t>
  </si>
  <si>
    <t>If the vendor states "No", you can ask for a summary, white paper, or blog. If unable to review the full plan, infer what you can from other DRP question responses.</t>
  </si>
  <si>
    <t>In the event that a vendor's headquarters (primary location of operation) is no longer usable, a recovery site may be needed to support business operations. Having an established (planned) recovery site show maturity in a vendor's DRP.</t>
  </si>
  <si>
    <t>Follow-up inquiries for disaster recovery site practices will be institution/implementation specific.</t>
  </si>
  <si>
    <t>Testing a DRP is an important action that improves the efficiency and accuracy of a vendor's recovery plans. Vague responses to this question should be met with concern and appropriate follow-up, based on your institutions risk tolerance.</t>
  </si>
  <si>
    <t>If the vendor does not have a DRP, point them to https://www.sans.org/reading-room/whitepapers/recovery/disaster-recovery-plan-1164</t>
  </si>
  <si>
    <t xml:space="preserve">Testing a DRP is an important action that improves the efficiency and accuracy of a vendor's recovery plans. Vague responses to this question should be met with concern and appropriate follow-up, based on your institutions risk tolerance. </t>
  </si>
  <si>
    <t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t>
  </si>
  <si>
    <t xml:space="preserve">Modifications to firewall rulesets can have significant repercussions. To ensure the integrity of the ruleset, this question targets the individual (or responsible party) for changes and the reasoning behind their authority. </t>
  </si>
  <si>
    <t>In the context of the CIA triad, this question is focused on system integrity, ensuring that system changes are only executed by authorized users. Any change to a verified, known, secure environment should be carefully evaluated by stakeholders in a structured manner.</t>
  </si>
  <si>
    <t>Follow-up inquiries for firewall change requests will be institution/implementation specific.</t>
  </si>
  <si>
    <t>It is important to have detective capabilities in an information system to protect institutional data. Somewhat expected in information systems, vendors without IDSs implemented should raise concerns. Compensating controls need future evaluation, if provided by the vendor.</t>
  </si>
  <si>
    <t>A security program with limited resources for event detection is not effective. Inquiries should include training for staff, reasoning behind not using IDS technologies, and how systems are monitored. Additional questions about a SIEM and other tool may be appropriate.</t>
  </si>
  <si>
    <t>It is important to have preventive capabilities in an information system to protect institutional data. Somewhat expected in information systems, vendors without IPSs implemented should raise concerns. Compensating controls need future evaluation, if provided by the vendor.</t>
  </si>
  <si>
    <t xml:space="preserve">A security program with limited resources for active prevent is inefficient. Inquiries should include training for staff, reasoning behind not using IPS technologies, and how systems are actively protected and how malicious activity is stopped. </t>
  </si>
  <si>
    <t>Ask the vendor to summarize why host-based intrusion detection tools are not implemented in their environment. What compensating controls are in place to detect configuration changes and/or failures of integrity?</t>
  </si>
  <si>
    <t>Ask the vendor to summarize why host-based intrusion prevention tools are not implemented in their environment. What compensating controls are in place to detect malicious activity and to actively prevent its function.</t>
  </si>
  <si>
    <t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t>
  </si>
  <si>
    <t>Follow-up inquiries for 24x7x365 monitoring will be institution/implementation specific.</t>
  </si>
  <si>
    <t>This question is primarily focused on the capability of a vendor's security program. Understanding the size and skillsets of a vendor (taken from other responses) is needed to determine the appropriateness of the vendor's response to this question.</t>
  </si>
  <si>
    <t>Follow-up inquiries for intrusion monitoring will be institution/implementation specific.</t>
  </si>
  <si>
    <t>Strong logging capabilities are vital to the proper management of a network. Implementing an immature system that lacks sufficient logging capabilities exposes an institution to great risk.</t>
  </si>
  <si>
    <t>If a weak response is given to this answer, it is an indicator that a non-technical representative populated the document and response scrutiny should be increased. 
If a vendor does not answer appropriately, a follow-up request to have the question fully-answered is appropriate.</t>
  </si>
  <si>
    <t xml:space="preserve">In the context of the CIA triad, this question is focused on system integrity, ensuring that system changes are only executed according to policy. Additionally, it is expected that devices used to access the vendor's systems are properly managed and secured. </t>
  </si>
  <si>
    <t>Follow-up with a robust question set if the vendor cannot clearly state full-control of their system patching strategy. Questions about patch testing, testing environments, threat mitigation, incident remediation, etc. are appropriate.</t>
  </si>
  <si>
    <t xml:space="preserve">Mature product/software/service lifecycle management can position a vendor to sufficiently plan, implement, and manage systems that better protect institutional data. </t>
  </si>
  <si>
    <t>Although withdrawn by NIST, the Security Considerations in the Systems Development Life Cycle (SP 800-64r2) document is an excellent resource to provide guidance to vendors (i.e. set expectations.) Follow-up questions to SDLC use will be institution/implementation specific.</t>
  </si>
  <si>
    <t>State any plans to implement an SDLC.</t>
  </si>
  <si>
    <t>Briefly summarize your SDLC or provide a link or attacjhment.</t>
  </si>
  <si>
    <t>This is a general inquiry to determine if the vendor is well-versed in applicable laws and regulations that apply in the institution's region of business operation.</t>
  </si>
  <si>
    <t>If a vendor is vague in their response, follow-up with direct questions about doing business in your state/region/country and any laws that are pertinent to the institution.</t>
  </si>
  <si>
    <t>This is a general inquiry to determine if the vendor has reviewed the institution's policies and are committed to complying with them.</t>
  </si>
  <si>
    <t>If a vendor is vague in their response, follow-up with direct questions about the institution's policies and ensure the expectation of compliance is clear with the vendor.</t>
  </si>
  <si>
    <t>The use of detective and preventive controls in the hiring process serve a valuable role in protecting institutional data. As these are often HR documented policies, a vendor should have their practices well-documented and ready for review, upon request.</t>
  </si>
  <si>
    <t>Ask the vendor is background checks and/or screening are conducted in any capacity, at any time during the employment period. Ask about the precautions they take to ensure the intellectual property is secured and inquire if user data is treated in an appropriate manner.</t>
  </si>
  <si>
    <t>Setting the expectation of performance and increase awareness of security-related responsibilities are part of these initial-hiring documents. Oftentimes these agreements and reviews are conducted during orientation for new employees.</t>
  </si>
  <si>
    <t>If a vendor's practices are not clear, inquire about training requirements for employees, especially the frequency and scope of content.</t>
  </si>
  <si>
    <t>State how quickly the Institution will be notified of a data breach or security incident.</t>
  </si>
  <si>
    <t>Summarize why you will not comple with applicable breach notification laws.</t>
  </si>
  <si>
    <t>State that you have reviewed the Institution's IT policies with regards to user privacy and data protection.</t>
  </si>
  <si>
    <t>Summarize why you will not comply with the Institution's IT policy with regards to user privacy and data protection.</t>
  </si>
  <si>
    <t>State the country that governs and regulates your company</t>
  </si>
  <si>
    <t>Summarize your background check practices.</t>
  </si>
  <si>
    <t>State plans to implement background check elements into your hiring process.</t>
  </si>
  <si>
    <t>Summarize why new employees are not required to accept agreements or review policy.</t>
  </si>
  <si>
    <t>Summarize the required agreements and reviewed policies.</t>
  </si>
  <si>
    <t>Summarize your information security awareness program.</t>
  </si>
  <si>
    <t>State plans to implement an information security awareness program.</t>
  </si>
  <si>
    <t>Summarize your security awareness training content and state how frequently employees are required to undergo security awareness training.</t>
  </si>
  <si>
    <t>State plans to make security awareness training mandatory for all employees.</t>
  </si>
  <si>
    <t>Describe plans to implement privileged account access-list reviews to your environment.</t>
  </si>
  <si>
    <t>Provide a brief summary and the implement review interval.</t>
  </si>
  <si>
    <t>Summarize your internal audit processes and procedures.</t>
  </si>
  <si>
    <t>State plans to document and implement internal audit process and procedure in your environment.</t>
  </si>
  <si>
    <t>Provide a copy of your physical security controls and policies along with this document (link or attached).</t>
  </si>
  <si>
    <t>Describe your intent to implement physical security controls and policies.</t>
  </si>
  <si>
    <t>Provide a valid URL to your Quality Assurance program or submit it along with this fully-populated HECVAT.</t>
  </si>
  <si>
    <t>If certified, provide supporting documentation.</t>
  </si>
  <si>
    <t>Describe plans and/or efforts towards certification.</t>
  </si>
  <si>
    <t>Provide references to quality and performance metrics documentation.</t>
  </si>
  <si>
    <t>State plans to provide quality and performance metrics for this service.</t>
  </si>
  <si>
    <t>Summarize your evaluation site or provide a link.</t>
  </si>
  <si>
    <t>State plans to provide an evaluation site in the future</t>
  </si>
  <si>
    <t>Decribe your external application vulnerability scanning strategy.</t>
  </si>
  <si>
    <t>Describe any plans to implement external vulnerability scanning for your applications.</t>
  </si>
  <si>
    <t>Refer to PCI DSS Security Standards for supplemental guidance in this section</t>
  </si>
  <si>
    <t>Provide a reference to security scan documentation.</t>
  </si>
  <si>
    <t>Describe why security scan results will not be provided to the Institution.</t>
  </si>
  <si>
    <t xml:space="preserve"> Ensure that all elements of VULN-05 are clearly stated in your response.</t>
  </si>
  <si>
    <t>Provide reference to the process or procedure to setup security testing times and scopes.</t>
  </si>
  <si>
    <t>Provide a brief summary for your response.</t>
  </si>
  <si>
    <t>If a vendor is scanning their applications and/or systems, oftentimes an institution will want to review the report, if possible. Preferably, any finding on the reports will have a matching mitigation action.</t>
  </si>
  <si>
    <t>If a vendor is hesitant to share the report, ask for a summarized version - some insight is better than none.</t>
  </si>
  <si>
    <t>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t>
  </si>
  <si>
    <t>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t>
  </si>
  <si>
    <t>Many Higher Ed institutions are capable of performing vulnerability assessments and/or penetration testing on their vendor's infrastructures. This question confirms the possibility of conducting these actions against the vendor's infrastructure.</t>
  </si>
  <si>
    <t>Follow-up inquiries for vulnerability scanning and penetration testing will be institution/implementation specific.</t>
  </si>
  <si>
    <t>External verification of application security controls in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t>
  </si>
  <si>
    <t xml:space="preserve">If "No", inquire if there has ever been a vulnerability scan. A short lapse in external assessment validity can be understood (if there is a planned assessment) but a significant time lapse or none whatsoever is cause for elevated levels of concern. </t>
  </si>
  <si>
    <t xml:space="preserve">Integrity and availability are the focus of this question. The existence of a well-documented quality assurance program, with demonstrated and published metrics, may provide insight into the inner workings (mindset) of a vendor. </t>
  </si>
  <si>
    <t>Institutions vary broadly on how QA is handled so any follow-up questions will be contract/institution/implementation specific.</t>
  </si>
  <si>
    <t>Standard documentation, relevant to institutions requiring a vendor to comply with ISO 9001.</t>
  </si>
  <si>
    <t xml:space="preserve">Follow-up inquiries for ISO 9001 content will be institution/implementation specific. </t>
  </si>
  <si>
    <t>This question is for institutions that tie metrics and service level agreements (SLAs) or expectations (SLEs) to security reviews. The implementation strategy and use case will indicate the relevancy of this question for security/risk assessment.</t>
  </si>
  <si>
    <t xml:space="preserve">Follow-up inquiries for quality and performance metrics will be contract/institution/implementation specific. </t>
  </si>
  <si>
    <t>This is a general inquiry to determine if the vendor being assessed has done or is doing business with the institution as the time of assessment. Existing relationships, if present, can be reviewed for insights into a vendor and/or to verify other responses.</t>
  </si>
  <si>
    <t>Many Higher Ed institutions are large enough that existing/former contracts exist with one entity of the college/university (e.g. School of X) but it is unknown to another. Question the vendor in-depth if you get a vague response to this question - combining licenses/purchases increases buying power.</t>
  </si>
  <si>
    <t xml:space="preserve">This question is used to gauge the importance of our industry (higher education) to the vendor. </t>
  </si>
  <si>
    <t>This is a general information question - any follow-up will be institution/implementation specific.</t>
  </si>
  <si>
    <t>v3.01</t>
  </si>
  <si>
    <t>Substantial update, see blog post at https://er.educause.edu/articles/2021/10/hecvat-3-0-launches-to-outer-space</t>
  </si>
  <si>
    <t>v3.0</t>
  </si>
  <si>
    <t>.</t>
  </si>
  <si>
    <t>if you have a 3rd party hosting provider, please provide how you comply with 800-171 where your 3rd party uses a shared responsibility mode</t>
  </si>
  <si>
    <t>Fixed VLOOKUP formulae between Analyst Report and Question tabs that were causing inconsistent results, fixed max score calculation on Values tab.  Updated DOCU-05 guidance</t>
  </si>
  <si>
    <t>This section is self-explanatory; product specifics and contact information. GNRL-01 through GNRL-15 should be populated by the Vendor.</t>
  </si>
  <si>
    <t>Not all questions are relevant to all vendors. Qualifiers are used to make whole sections optional to vendors depending on the scope of product usage and the data involved in the engagement being assessed. Sections that become optional have the section titles and questions highlighted in orange (see Figure 2).  Questions in the Data Center section become optional based on the answer to Qual-07</t>
  </si>
  <si>
    <t>Analyst Notes</t>
  </si>
  <si>
    <t>(Will show in Col F on HECVAT  tab)</t>
  </si>
  <si>
    <t>State your plans to implement procedures to provide that emergency changes are documented and authorized.</t>
  </si>
  <si>
    <t xml:space="preserve"> Summarize the procedure for authorizing and documenting emergency changes.</t>
  </si>
  <si>
    <t>State plans to implement static code analysis, static application security testing, or your alternate mitigation.</t>
  </si>
  <si>
    <t>Summarize or provide a link to your static code/application testing methodology.</t>
  </si>
  <si>
    <t>The vendor's approach to static code analysis and static application security testing is often an indicator of their software development security.  Vendors who don't have this in place may have other gaps in their secure code development model.</t>
  </si>
  <si>
    <t>A vendor may not have access to static code that is outsourced. In this case, you should cross-reference the vendor's response to their use of a web application firewall (WAF), as a compensating control.</t>
  </si>
  <si>
    <t>The lack of emergency change management  is indicative of immature program processes. Answers to this question can provide insight into how well their responses (on the HECVAT) represent their actual environment(s).</t>
  </si>
  <si>
    <t>Follow-up inquiries for the vendors emergency change practices will be institution/implementation specific.</t>
  </si>
  <si>
    <t>Fixed Analyst Guidance for CHNG-14 and PPR-06</t>
  </si>
  <si>
    <t>Version 3.02</t>
  </si>
  <si>
    <t>v3.02</t>
  </si>
  <si>
    <t>Corrected Analyst report display of AAA-18, Fixed Compliant answer to DATA-01</t>
  </si>
  <si>
    <t>V3.02</t>
  </si>
  <si>
    <t>Fixed Duplicate questions CHNG-14 and PPR-06.  Included analyst notes column linked from Analyst Report to main HECVAT Tab, corrected Analyst report display of Quantitative as Qualitative questions</t>
  </si>
  <si>
    <t>Corrected Analyst override scoring and Values scoring table handling of Qual-0x optional sections.</t>
  </si>
  <si>
    <r>
      <t xml:space="preserve">1. Raw vendor answers can be viewed on the </t>
    </r>
    <r>
      <rPr>
        <b/>
        <sz val="11"/>
        <color rgb="FF000000"/>
        <rFont val="Verdana"/>
        <family val="2"/>
      </rPr>
      <t>HECVAT - Full</t>
    </r>
    <r>
      <rPr>
        <sz val="11"/>
        <color indexed="8"/>
        <rFont val="Verdana"/>
        <family val="2"/>
      </rPr>
      <t xml:space="preserve"> tab. 
2. To begin your assessment, review the Analyst Report tab, ensuring that you select the appropriate security standard used in your institution (cell B10) before you begin. 
3. Review the Analyst Reference tab for guidance and question/response interpretation.
4. Select compliance states for the outstanding non-compliant or short-answer questions in column G. Once all questions labeled "Qualitative Question" are evaluated and compliance indicated, move to the Summary Report tab. 
5. To update the report's data, select Refresh All in the Data menu. Review details in the Summary Report and based on your assessment, follow-up with vendor for clarification(s) or add the Summary Report output to your Institution's reporting documents. </t>
    </r>
  </si>
  <si>
    <t xml:space="preserve">Liaison International </t>
  </si>
  <si>
    <t>CAS 3.0, WebAdMIT, Target X, Admissions by Liaison, Time to Track, SlideRoom, Analytics by Liaison, TX Insights, and EMP</t>
  </si>
  <si>
    <t xml:space="preserve">Liaison International is a software as a service company helping higher education institutions identify, recruit, and enroll best-fit students with improved outreach, application, and enrollment processes.		</t>
  </si>
  <si>
    <t>https://www.liaisonedu.com/privacy-policy/</t>
  </si>
  <si>
    <t>https://www.liaisonedu.com/508-compliance/</t>
  </si>
  <si>
    <t>Eric Chailler</t>
  </si>
  <si>
    <t>CTO/CISO</t>
  </si>
  <si>
    <t>echailler@liasionedu.com</t>
  </si>
  <si>
    <t>(450) 567-3671</t>
  </si>
  <si>
    <t>Michael Margitich</t>
  </si>
  <si>
    <t>VP Product Management</t>
  </si>
  <si>
    <t>USA</t>
  </si>
  <si>
    <t>accessibility@liaisonedu.com</t>
  </si>
  <si>
    <t xml:space="preserve">AWS, Google Cloud, Armor Cloud, Salesforce are cloud vendors we utilize. These 3rd parties are not authorized to handle our data. See Shared Responsibility Model. </t>
  </si>
  <si>
    <t>All policies can be furnished upon mutually executed NDA</t>
  </si>
  <si>
    <t>We do not store cardholder or credit card information, but we do process credit card transactions and maintain active PCI compliance.</t>
  </si>
  <si>
    <t>We provide professional services to assist our customers on their on-boarding process and data integration needs.</t>
  </si>
  <si>
    <t>AWS, Google, Armor Cloud, Salesforce and Evoque.</t>
  </si>
  <si>
    <t>Liaison International is a software as a service company helping higher education institutions identify, recruit, and enroll best-fit students with improved outreach, application, and enrollment processes. Liaison has been in business since 1990.	 
Total Enrollment™ isn’t a new product — it’s a new way of thinking about the value that Liaison has provided to its higher education partners for the last three decades. We’ve pioneered over 40 Centralized Application Services during that time, and now we’re drawing on that expertise — plus what we’ve gained from our 120+ combined years of experience with Liaison companies SlideRoom, Time2Track, TargetX, and Othot — to unify the fractured admissions landscape.
Here’s what we’ve learned:
One size does not fit all.
Successful recruitment and student success campaigns rely on a variety of tools and resources driven by your unique needs: your goals, your audience, your budget.
Outcomes over all else.
The outcomes you drive are more important than the tools and partners you use to drive them.
Data is the language of decision makers.
Numbers on their own are not enough — you need partners who focus on helping you use your data to tell your story.</t>
  </si>
  <si>
    <t>None of our applications were down in the last 12 months, but we did experience some performance issues that impacted our users.</t>
  </si>
  <si>
    <t>Under our CTO and CISO, we have 
   - a director responsible for Project, Risk and Compliance Management
   - a security manager responsible for our Information Security with a security engineer and a 3rd party Security Operations Center
   - a Senior IT Manager responsible for our Infrastructure and Operations with 2 operations engineers that oversee our network and infrastructure security.</t>
  </si>
  <si>
    <t>Engineering Group encompasses Software Development, Quality Assurance, application support and onboarding, DevOps and Infrastructure Operations teams. Currently the group is approximately 190+ people in size and headed by the CTO and CISO. Product Management is a separate group headed by the Chief Innovation Officer. We also have a separate Customer Service team that provide end-user support for our applications.</t>
  </si>
  <si>
    <t xml:space="preserve">All of Liaison services and data processing environments are monitored 24/7/365 by a team of human SOC experts who review and triage events accordingly. </t>
  </si>
  <si>
    <t>We are currently going through this process and plan to be certifed by Q1 2023, we have just completed our readiness assessment and are initiating the SoC 2 Type 1 audit in May 2022.</t>
  </si>
  <si>
    <t xml:space="preserve">We are in the process of updating our CAIQ v4 for all products.
https://cloudsecurityalliance.org/star/registry/liaison-international/
</t>
  </si>
  <si>
    <t>Currently working on our SoC 2 and TX-RAMP certification process.  Will revisit in 2023</t>
  </si>
  <si>
    <t xml:space="preserve">Liaison uses ISO 27001/27002/27005 to manage its overall Information Security Program. </t>
  </si>
  <si>
    <t xml:space="preserve">If required we can offically comply with these standards. </t>
  </si>
  <si>
    <t>Architecture diagrams can be made available as per the normal channels during sales inquiry, depending upon level and legal obligations.  Sensitive information, will be redacted from the application architecture diagrams.</t>
  </si>
  <si>
    <t xml:space="preserve">https://www.liaisonedu.com/privacy-policy/		</t>
  </si>
  <si>
    <t>Policy can be furnished upon request</t>
  </si>
  <si>
    <t xml:space="preserve">We have a documented change management process based on the ITSM best practices. We use JIRA and Jira Service Management for planning / managing / approving the Infrastructure and Software changes. All changes are reviewed / approved at least once a week by the Change Advisory Board (CAB). Emergency changes are also reviewed and approved through a well defined process which follow a slightly different process then regular changes. 
Our Change Management strategy takes into consideration all systems in-scope for production services deployed or deployeable and any immediate and/or knock-on effects these changes may cause with backout plans and testing required beforehand. </t>
  </si>
  <si>
    <t xml:space="preserve">https://www.liaisonedu.com/508-compliance/		</t>
  </si>
  <si>
    <t>Deque Systems (https://www.deque.com/) in 2018-2019 for CAS and WebAdMIT and 2020 for some of our other solutions</t>
  </si>
  <si>
    <t>The process for validating accessibility conformance is embedded in our software development lifecycle. Accessibility design is an integral part of Liaison’s product design and development. Our UX team develops prototypes keeping in mind accessibility principles. The prototypes help the development team to understand the accessibly guidelines early in the development process. The standard product requirement to provide accessibility is embedded in Liaison’s software development “definition of done” standards. Liaison’s suite of product maintains yearly updates on accessibility requirements and compliance in the Voluntary Product Accessibility Template (VPAT™) which explains how information and communication technology (ICT) products such as software, hardware, electronic content, and support documentation conform to the Revised 508 Standards for IT accessibility.  We use AXE and NVDA tools to certify our 508 compliance in monthly product releases. We also use Selenium and AXE plugins to automate our web accessibility testing. Our software “definition of done” includes criteria that we cannot release software applications with either critical or severe accessibility issues.</t>
  </si>
  <si>
    <t>Our primary standard for accessibility conformance is through VPAT. We certify our product based on the compliance standard and guidelines described in the document.</t>
  </si>
  <si>
    <t xml:space="preserve"> We develop new features within our product and release the software every month. We ensure within each monthly release cycle that any defects found in accessibility due to new feature development are fixed before we release the product to production. There is no longer a need for a separate accessibility roadmap because our solutions products are already compliant with accessibility standards, and are continuously kept compliance with these standards.  Our compliance standard is updated once a year if there are significant changes to the product - https://www.liaisonedu.com/508-compliance/</t>
  </si>
  <si>
    <t>We provide in house training on 508 and NVDA accessibility standards to our software development and quality assurance staff. We follow the “train the trainer” model so that everyone in Liaison’s product management and engineering teams learns the guidelines of our compliance standards as soon as they are onboarded and follows these guidelines in their daily work.</t>
  </si>
  <si>
    <t>We have developed automation tests to check for 508 issues using the Selenium and Ghost Inspector tools, and we report and track new accessibility defects in JIRA.  Engineering teams are assigned to fix any new accessibility defects found in their code during monthly sprints. If we are not able to fix a newly reported accessibility defect in the sprint, then we update the VPAT document to list this as a known issue for our users.  A recent defect which we found and fixed is “Certain ARIA role must be contained by a certain parent”</t>
  </si>
  <si>
    <t xml:space="preserve"> We consider accessibility compliance as an important criteria of our product’s usability success. Liaison’s testing team has been trained to perform accessibility testing, and certification of accessibility compliance is an important step in our feature development and testing process. We use the AXE and NVDA tools to certify our 508 compliance in each monthly product release. Using Selenium and AXE plugins, we have automated web accessibility testing. Our software “definition of done” includes criteria that we cannot release software applications with either critical or severe accessibility issues. We maintain the results of all accessibility testing in the VPAT document every sprint. </t>
  </si>
  <si>
    <t>Every month, we use the AXE and NVDA tools to verify keyboard accessibility of our applications.</t>
  </si>
  <si>
    <t>Although we use 3rd party cloud services, we do not share data with any of them. The data is encrypted at rest and in transit. As a SaaS provider, we have complete control over data access and privacy of our customers data.</t>
  </si>
  <si>
    <t>No third-party has any access to the institution data.  All data is encrytped at rest and in-transit.</t>
  </si>
  <si>
    <t>ARMOR:https://www.armor.com/secure-cloud and https://www.armor.com/legal/
AWS: https://aws.amazon.com/agreement/
GOOGLE: https://cloud.google.com/terms
Salesforce: https://www.salesforce.com/company/legal/agreements/</t>
  </si>
  <si>
    <t xml:space="preserve">We have a formal third party management policy in place.  Each third party vendor is evaluated against different criteria before entering into an agreement and revised on a yearly basis.  Some of key area we look at are:
    - Risk Assessment Process
    - Data privacy policy and procedures
    - Customer data security breach
    - Information security policies and organization
    - External party access to non-public information
    - Asset Management policy and procedures
    - Systen access polices and procedures
    - Security Incident and Data Breach response plan
    - Personnal background checks policy and procedures
</t>
  </si>
  <si>
    <t xml:space="preserve">US State and Federal laws where applicable. </t>
  </si>
  <si>
    <t>All our consulting can be done remotely.  SaaS-based Solutions.</t>
  </si>
  <si>
    <t>SaaS-based Solutions</t>
  </si>
  <si>
    <t xml:space="preserve">SaaS-based solutions.  </t>
  </si>
  <si>
    <t>We have a security awareness training in place where our employees must complete some training on a quarterly basis.  All employees need also to review our security information policies on a yearly basis and confirm their acceptation to adhere to these policies.</t>
  </si>
  <si>
    <t>Role-based access control (RBAC) is native to the application and does not rely on infrastructure dependencies (e.g. LDAP, Active Directory, etc.). There are well-defined roles with associated permissions that provide features and functions in the system. End-users in the system are segregated by principal type (applicant, user, recommender, etc.). Additionally, users are assigned itemized permissions where appropriate, limiting data scope, and available actions.</t>
  </si>
  <si>
    <t>RBAC
System administrators are assigned roles within the system tooling. Our internal use support tooling is web-based and can be accessed remotely. However, the underlying system infrastructure can only be accessed by privileged personnel via an ephemeral VPN.</t>
  </si>
  <si>
    <t xml:space="preserve">The system provides well-defined input validation and error messages, both at the client-side and the server-side. The data types, field length, and special characters emphasize Cross-Site scripting (XSS), and other best practices for validation are built into the system. </t>
  </si>
  <si>
    <t>We use different WAF solutions, like AWS WAF and Google Cloud Armor.</t>
  </si>
  <si>
    <t xml:space="preserve">We keep track of all elements of code composition with Nexus, Maven, Nuget based on the technology stack in use in our solutions. </t>
  </si>
  <si>
    <t xml:space="preserve">This is web-based so dependancies would lie within outdated client browser, TLS versions, etc. </t>
  </si>
  <si>
    <t>For the product that have a mobile native apps we use both Google Play Store and Apple Store.</t>
  </si>
  <si>
    <t xml:space="preserve">there are no plans </t>
  </si>
  <si>
    <t xml:space="preserve">RBAC roles are created based on seperation of duties. </t>
  </si>
  <si>
    <t xml:space="preserve">Per institution, no, however, there is also a process by which a user would have to follow to be granted admin role. This is dependent upon policy, review, sign-off, technical RBAC elevation, etc.. </t>
  </si>
  <si>
    <t>We use Sonar, Brakeman, Bandit as Static code analysis tool and peer reviewing are used. We are also investigating the introduction of commercial tools like Checkmarx, Skyk Code, etc.</t>
  </si>
  <si>
    <t xml:space="preserve">Both static and dynamic testing are implemented prior to release. </t>
  </si>
  <si>
    <t xml:space="preserve">Developers are trained in topics such as OWASP Top 10 defences depending upon language, we also utilize IDE-based code training. </t>
  </si>
  <si>
    <t xml:space="preserve">All applications follow a SSDLC process to include techniques such as training per language/platform, security requirements, defining metrics and reporting on compliance, threat modeling, cryptograhy standards, 3rd party component risks, etc. </t>
  </si>
  <si>
    <t>Some of our products support SSO for user and administrator authentication, but not all of our products supports it yet.  We are in the process of building a common service for authentication and authortization that will support SSO and Social Logins.  The plan is to integrate it with our products over the next 12 months.</t>
  </si>
  <si>
    <t>Some of our applications support local authentication at the application level.  Username and password are stored in database tables.  All passwords are irreversibly salted and hashed with the SHA-512 algorithm before storage.</t>
  </si>
  <si>
    <t>No plan to support password aging.</t>
  </si>
  <si>
    <t>We do not currently have plans to support custom password requirements.</t>
  </si>
  <si>
    <t>The system uses globally applied password strength metering based on dictionary and pattern recognition techniques.</t>
  </si>
  <si>
    <t>The password reset procedure for "forgot password" is accomplished through an email address validation flow.  General change password is provided through the web interface and requires entry of the existing password.</t>
  </si>
  <si>
    <t>No plan to support InCommon or another eduGAIN affiliated trust federation.</t>
  </si>
  <si>
    <t>Active Directory and LDAP</t>
  </si>
  <si>
    <t>SAML2</t>
  </si>
  <si>
    <t>We will review this request based on customer requests.</t>
  </si>
  <si>
    <t>This will be implemented within our new common authentication service that will be rolled out in the next 12 months</t>
  </si>
  <si>
    <t xml:space="preserve">All cloud API calls, direcory or application related user activity, which is to say - all activity - is logged, coorelated against, and either archived or alerted upon for review. All monitoring of this activity is sent to the SIEM for human and AI review 24/7/365. </t>
  </si>
  <si>
    <t xml:space="preserve">all logs are immediately sent to hot storage and overtime transition to cold storage but are still accessible for query and review. Logs are tamper proof via hashing algorithms designed into the logging platforms. </t>
  </si>
  <si>
    <t>As part of ISO 27001 and SOC-2 Type II compliance this is overseen by CTO/CISO</t>
  </si>
  <si>
    <t>We follow our Major Incident escalation plan.  Relevant information on incident (including Disaster Recovery) is communicated though our status page.  Our Customer Service Representative will also communicate the status through regular email communication</t>
  </si>
  <si>
    <t>We follow our Major Incident communcation plan.  Relevant information on incident (including Disaster Recovery) is communicated though our status page.  Our Customer Service Representative will also communicate the status through regular email communication.</t>
  </si>
  <si>
    <t xml:space="preserve">This is overseen by the CTO/CISO and the Risk Committee of which he presides </t>
  </si>
  <si>
    <t xml:space="preserve">Specifc stakeholders from different IT departments and business areas, with delegates, are identified including contact information. </t>
  </si>
  <si>
    <t xml:space="preserve">At a minimum a tabletop exercise is conducted annually to address any deficiencies and update the plan as needed. </t>
  </si>
  <si>
    <t>Most of our services can be rendered remotely.  We have offices in many states which can accomodate relocation.</t>
  </si>
  <si>
    <t>The plan was tested on a continuous basis over the last 2 years with the Covid 19 pandemic.  No service disruption resulted from new work arrangement.</t>
  </si>
  <si>
    <t>As this is customer facing, it will be recovered in parallel with other customer appication facing applications if required.</t>
  </si>
  <si>
    <t>Yes, our applications have no single point of failures</t>
  </si>
  <si>
    <t xml:space="preserve">All Change Management tickets go through a process to validate testing, backout procedures, potential impact and appropriate signoff before and after deployment/implementation. </t>
  </si>
  <si>
    <t xml:space="preserve">We verify 3rd party and open source components during all phases of the build/release process </t>
  </si>
  <si>
    <t xml:space="preserve">A representative from Liaison assigned to your account will reach out in a timely manner as agreed upon. </t>
  </si>
  <si>
    <t>As a multi-tenant product, all clients get upgraded to current versions of the software simultaneously. However, clients do have the ability to turn many features on or off as needed in order to customize their own experience - nothing is "forced" upon any user.</t>
  </si>
  <si>
    <t>Clients have the ability to turn nearly all features on or off as needed in order to customize their own experience - nothing is "forced" upon any user.</t>
  </si>
  <si>
    <t>Product release schedules can be presented upon request</t>
  </si>
  <si>
    <t>We use Aha! Software to document and plan for implementation of both product and technology initiatives on a yearly cadence.</t>
  </si>
  <si>
    <t>As our applications are designed for zero downtime updates, security patches are applied via rolling resource replacement.  For any update requiring downtime, maintenance will be scheduled in advance and customers will be notified of the intended updates.</t>
  </si>
  <si>
    <t>We have a formally approved and implemented Patch Management and Vulnerability Management Policy</t>
  </si>
  <si>
    <t>The infrastructure is designed for zero downtime updates, so off peak hours are not necessary.  If any update ever did require downtime, updates would be applied overnight.</t>
  </si>
  <si>
    <t>We follow ITSM best practices for the emergency change approval and documentation
1. A ticket is opened in Jira for an emergency change
2. After reviewing the change, the Change Advisory Board (CAB) approves the deployment of the patch (the approval is documented in the ticketing system)
3. The change is deployed and tested in a Dev/Stage environment (this step is documented in the ticketing system)
4. After successful QA of the patch in Dev/Stage, the change is installed in Production (this step is documented in the ticketing system)
5. After deployment of patch in Production, the environment is tested again for quality, performance and security (this step is documented in the ticketing system)</t>
  </si>
  <si>
    <t xml:space="preserve">1) We first make the assesment of the security risk. 2) Determine immediate steps to reduce exposure   3) Formulate further actions to fix situation. 4) Alert our customers of the potential risk and keep them  informed throughout the process  </t>
  </si>
  <si>
    <t>All infrastructure and applications changes are tracked in Github and follow our automated CI/CD pipelines.</t>
  </si>
  <si>
    <t>Formally approved and implemented Hardened Build Management, Patch Management and Vulnerability Management Policy and procedures.  Highly automated.</t>
  </si>
  <si>
    <t>Our diverse solutions are multi-tenant environments, and, as such, data is stored in multi-tenant data stores.  However, data is logically separated by institution via partioning keys and enforced in the application data layer.</t>
  </si>
  <si>
    <t>All data in-transit is encrypted using AES 256. SSL/TLS is required by the application APIs.</t>
  </si>
  <si>
    <t>Liaison encrypts data at rest, in transit, backup or otherwise.</t>
  </si>
  <si>
    <t xml:space="preserve">This is dependant upon SOW and Contract with the client, however, this is normally the case. </t>
  </si>
  <si>
    <t>Liaison will archive the data for a period of 90 days after the completion of the contract and upon written notification from the client the data will be deleted and archived or returned to the client.</t>
  </si>
  <si>
    <t>All data can be extracted at any time via our product's export tools. The exports can be scheduled nightly or on demand via simple to use interface or public API</t>
  </si>
  <si>
    <t>The Institution owns and retains all rights, titles, and interests in and to the data that is unique to the Institution, and Liaison’s use and possession thereof is on the Institution's behalf. The Institution may access and copy any of the data in Liaison’s possession at any time, and Liaison shall reasonably facilitate such access and copying promptly after the Institution’s request. Notwithstanding the above, Liaison reserves the right to use properly de-identified Institution data in an aggregated manner. Since the Institution will be a tenant of our platform, it is expected that common applicant data is shared by all participants.</t>
  </si>
  <si>
    <t xml:space="preserve">The Institution owns and retains all rights, titles and interests in and to all materials, documents and information, including any admission requirements, program descriptions or marketing material, supplied by the Institution to Liaison, together with all copyrights and other intellectual property rights that belongs to the Institution. </t>
  </si>
  <si>
    <t>We will do our best to provide sufficient time to our customers to get their data out.  Best effort only, no legal obligation.</t>
  </si>
  <si>
    <t xml:space="preserve">The backup processes comprises automation, redundant offsite storage, error checking, restoration tests, etc </t>
  </si>
  <si>
    <t xml:space="preserve">The backup processes outlined above are comprehensive of all system requirements and functionality </t>
  </si>
  <si>
    <t>All data is backed up offsite in multiple locations (regions)</t>
  </si>
  <si>
    <t>We do not utilize physical backups.</t>
  </si>
  <si>
    <t>User data resides within the geographical boundaries of the United States.</t>
  </si>
  <si>
    <t xml:space="preserve">All data is encrypted using AES-256 </t>
  </si>
  <si>
    <t>The cryptographic keys for all the platform encrypted resources are opaquely stored in Amazon/Google KMS and are set to rotate at least annually.  Some more sensitives keys are rotated on a monthly basis, or on-demand when we suspect a key might have been compromised.
Data is fully encrypted on a secure network
Data is encrypted in-transit using SHA-256 and RSA 2048
Data is encrypted in transit and at rest</t>
  </si>
  <si>
    <t>We do have a formal media handling policy which covers:
1. Standard Statement
2. Scope and Application of the Standard
3. Definitions
4. Media Handling an Disposal Standard
  a. Management of removable media
  b. Disposal of Media
  c. Physical Media Transfer
5. Enformcement
6. References
For end-of-life, repurposing and data sanitization, we follow the standard DoD process to ensure the integrity of the Institution's data.</t>
  </si>
  <si>
    <t>All media is destroyed based on DoD standards</t>
  </si>
  <si>
    <t xml:space="preserve">Any data stored in our cloud providers are encrypted at-rest and housed in a separate region from production with security controls in place to restrict access to the devices containing the data, and is climate-controlled to protect from system failures caused by environmental extremes. </t>
  </si>
  <si>
    <t>Liaison performs all services in compliance with all applicable laws and regulations, including the Family Educational Rights and Privacy Act (20 USC §1232g) (FERPA). FERPA is a federal law in the United States that protects the privacy of students' personally identifiable information (PII). Under FERPA, Liaison is considered to be a third-party vendor. 
Liaison only discloses information to authorized representatives of the schools. We obtain student consent to the disclosure of the information in the consent forms filed at set up.
All evaluation data, reports, files, surveys, and archived files are the property of the Institution. Institution can receive aggregated, anonymous, grouped data reports. These reports only contain data from users who have given their permission to release their demographic and/or performance data for anonymous aggregated use by Institution.</t>
  </si>
  <si>
    <t>Access to production data is limited to a few individuals that need access to troubleshoot or correct data issues.  Access to customer data is restricted and auditable.</t>
  </si>
  <si>
    <t xml:space="preserve">We use next generation XDR technology that is in constant cloud contact for security issues detected, VPNs, and Multi-Factor access are all required for any Liaison account. </t>
  </si>
  <si>
    <t>We can furnished the reports upon mutually executed NDA</t>
  </si>
  <si>
    <t>AWS, Google, Armor Cloud and Salesforce have mutliple datacenters from where we can host the data.</t>
  </si>
  <si>
    <t>Typically, East region is production and West region is secondary site.</t>
  </si>
  <si>
    <t>We control the residency of all our data.  We have controls in place to prevent the use of non-approved regions.</t>
  </si>
  <si>
    <t xml:space="preserve">Liaison utilizes the most high-availability data centers available in the form of redundant and geographically dispersed services as well as Tier 3 SOC-2 Type II certified physical data center(s). </t>
  </si>
  <si>
    <t>Here is the table of content of our disaster recovery plan.
 1. Outline of Disaster Recovery Plan
 2. Key personnel and contact information
 3. Backup Procedures
 4. Disaster Recovery Procedures
 5. Communication Plan
 6. Recovery Plan for AWS Site
 7. Restoration process
 8. Recovery plan practice and exercising
 9. Failback procedure
10. Plan changes or updates</t>
  </si>
  <si>
    <t>We can share our table of content.  We can do a formal review over a video conference call, as we do not share this document.</t>
  </si>
  <si>
    <t>Our cloud providers provide datacenter diversity within the US and many other regions.  Based on the Institution geograhic region, we can ensure that the data reside with approved geographic regions.</t>
  </si>
  <si>
    <t xml:space="preserve">Liaison utilizes the most high-availability data centers available n the form of redundant and geographically dispersed services as well as Tier 3 SOC-2 Type II certified physical data center(s). </t>
  </si>
  <si>
    <t>This is tested operationaly throughout the year, at least once a year.</t>
  </si>
  <si>
    <t>Our DRP escalation process follows our Major Incident escalation plan.  Relevant information on incident (including Disaster Recovery) is communicated though our status page.  Our Customer Service Representative will also communicate the status through regular email communication to our affected customers.</t>
  </si>
  <si>
    <t>We follow our Major Incident communication plan.  Relevant information on incident (including Disaster Recovery) is communicated though our status page.  Our Customer Service Representative will also communicate the status through regular email communication to our affected customers.</t>
  </si>
  <si>
    <t>Our DR test cover all services supporting our production environment.  We basically restore our production environment in a separate regions from production and run a series of smoke tests to confirm that all services are working as expected.</t>
  </si>
  <si>
    <t>All tests passed and met our recovery time objectives of 1 business day.</t>
  </si>
  <si>
    <t>As we recover our production environment, all components are reviewed anc confirmed to be operational.  In the event that a service is not working, our DR procedure will be updated and a re-test is planned in the following 3 months.</t>
  </si>
  <si>
    <t xml:space="preserve">We use devices at the edge where appropriate that are next gen, spi, app/user aware and have security blades. </t>
  </si>
  <si>
    <t xml:space="preserve">Security and Operations teams Management </t>
  </si>
  <si>
    <t xml:space="preserve">Firewall policy changes flow through the same Change Management process as any production system is in-scope. </t>
  </si>
  <si>
    <t xml:space="preserve">Sensors for the IDS are deployed through entire Liaison infrastructure reporting into the cloud and analyzed by humans after correlation events. </t>
  </si>
  <si>
    <t>Centralized next-generation endpoint protection</t>
  </si>
  <si>
    <t>Cloud integrated next gen</t>
  </si>
  <si>
    <t xml:space="preserve">tied into SIEM and endpoint detection response capabilities that also correlate data with AI driven cloud engines. </t>
  </si>
  <si>
    <t>Together with SIEM and next gen / XDR endpoint we have alerting monitoring, correlation and review by human Security Operations Team 24/7/365…</t>
  </si>
  <si>
    <t>Both Liaison and 3rd party share in this monitoring</t>
  </si>
  <si>
    <t xml:space="preserve">Yes, SIEM for logging, correlation and alerting with live SOC team (3rd party) and internal security personnel for additional monitoring and response. </t>
  </si>
  <si>
    <t xml:space="preserve">Liaison's patch management process involves vulnerability scanning, and monthly patch deployment. In the event of an emergency patch being released the situation is assessed to determine if installing the patch outside of the monthly cycle is feasible and appropriate. All patches are installed on lower environment servers before being applied to production systems. </t>
  </si>
  <si>
    <t>All encryption we used is based on approved open standards</t>
  </si>
  <si>
    <t xml:space="preserve">Training, Security Requirements at inception, Defined metrics and compliance reporting, threat modeling, defined approved use of encryption standards, managing 3rd party component risks, use of approved tools, SAST/DAST, Penetration Testing and Incident Response. </t>
  </si>
  <si>
    <t xml:space="preserve">Liaison's SDLC is well-documented and required for all engineers and systems developers to read and adhere to. Liaison's SDLC is a Secure SDLC and is required for our staff to agree and adhere to. </t>
  </si>
  <si>
    <t xml:space="preserve">The incident response plan includes sensitive plans and trees for escalation as well as law enforcement, FBI contacts and key stakeholders involved in response both including and in support of Liaison Operations. </t>
  </si>
  <si>
    <t xml:space="preserve">Upon declaration of a breach of client data, the client would be notified within 24 hours. </t>
  </si>
  <si>
    <t xml:space="preserve">This type of agreement would be contractually stated. </t>
  </si>
  <si>
    <t xml:space="preserve">Liaison is located in the United States and operates out of the Commonwealth of Massachusetts. Liaison will take all reasonable steps to comply with the data zone laws and regulations of the Institution as long as the Institution takes initiative to make Liaison aware of those requirements and provides all requested policies, documentation, and other material requests in relation to those laws and regulations. </t>
  </si>
  <si>
    <t xml:space="preserve">All Liaison employees are subject to background checks prior to hire for law enforcement, work and education, etc. </t>
  </si>
  <si>
    <t xml:space="preserve">all HR paperwork and compliance is part of onboarding and includes acknowledgement of security policies as well as other legal and compliance training. </t>
  </si>
  <si>
    <t xml:space="preserve">All Liaison employees must adhere to monthly security awareness training that is automated and audited for participation and successful completion. </t>
  </si>
  <si>
    <t xml:space="preserve">Security awareness training is online and audited. A different lesson topic is delivered to each user monthly. Participation and successful completion is mandatory and measured as part of audits. </t>
  </si>
  <si>
    <t xml:space="preserve">Privileged access reviews are conducted quarterly for appropriateness. </t>
  </si>
  <si>
    <t xml:space="preserve">Yes, as per ISO 270001 and SOC-2 Type II we have designed internal audit procedures that measure the effectiveness of controls implemented. </t>
  </si>
  <si>
    <t xml:space="preserve">All data centers are SOC-2 Type II certified, cloud or on-premises , which provide Physical Security. </t>
  </si>
  <si>
    <t xml:space="preserve">Liaison utilizes defense in-depth in all areas, including incident response if required. We have our own internal expertise as well as 3rd party partners such as our Security Operations Team who is active 24/7/365. </t>
  </si>
  <si>
    <t xml:space="preserve">We have our own internal team as well as 3rd party partners such as our Security Operations Team who is active 24/7/365. </t>
  </si>
  <si>
    <t xml:space="preserve">We have our own internal expertise as well as 3rd party partners such as our Security Operations Team who is active 24/7/365. </t>
  </si>
  <si>
    <t>We have insurance coverage for cyber liability.</t>
  </si>
  <si>
    <t>Liaison has a dedicated QA team that is responsible for firm wide services for quality across all products. Quality is central to everything we do at Liaison and as such QA is an integral part our software lifecycle. Every release, minor or major and every product feature is consistently and thoroughly validated by highly trained QA staff by applying industry standard quality practices and tools. QA team is also responsible for test automation as well as non-functional requirements testing such as Section 508, browser compatibility and Performance.	
Of course, our developers are responsible to ensure proper unit testing coverage of their code.</t>
  </si>
  <si>
    <t>No plan to pursue, but reviewed on an annual basis.</t>
  </si>
  <si>
    <t>We would generally not provide quality metrics to Institutions. We specifically collect the following metrics for Quality: a) Unit and Integration Test Coverage, b) Defect Density: Bugs found in QA, in develop/release branch, during Regression phase and c) Defect Escape: Bugs reported on new features and regression issues caused by new features in Production.</t>
  </si>
  <si>
    <t>Our Product Managers and Customer Service Representatives engage on a regular basis with our customers and they inquiry for new feature requests.  Functional and non-functional requests are discussed.</t>
  </si>
  <si>
    <t>We provide UAT environments to our customers on-demand.</t>
  </si>
  <si>
    <t>At a minimum, external scans are performed monthly for PCI Compliance.  Depending on the release changes, we may also initiate vulnerabilities scans in our staging environment prior to pushing changes to production.</t>
  </si>
  <si>
    <t>CampusGuard has been engaged and is in the process of conducting a 3rd party assessment. We also performed a SoC2 Readiness Assessment with a 3rd party and are in the process of completing a SoC 2 Type 1 certification.</t>
  </si>
  <si>
    <t xml:space="preserve">Yes, dedicated system and/or user accounts are used depending upon the scan being performed (manual, privilege escalation, automated DAST/SAST, etc.). </t>
  </si>
  <si>
    <t xml:space="preserve">Redacted scan results can be furnished upon request for customers with co-executed NDA prior to contract entrance. </t>
  </si>
  <si>
    <t>With a combination of a secure SDLC process, training, QA and testing, DAST/SAST, peer reviews, IDE plug-ins, vulnerability scanning, etc.</t>
  </si>
  <si>
    <t xml:space="preserve">This can be arranged with a customer service representative who would then coordinate with Liaison security and engineering to oversee and setup the appropriate non-production environment. </t>
  </si>
  <si>
    <t xml:space="preserve">Based on the amount of credit card transactions that Liaison processes every year, it is allowed to self-assess and it does so by filling out a SAQ-D annually and performing quarterly scans with an ASV. However, we are looking to be certified by a QSA in 2022. </t>
  </si>
  <si>
    <t>Liaison generates an AoC annually as part of our self-assessment program.</t>
  </si>
  <si>
    <t>Liaison is considered a PCI-DSS service provider as we process, and transmit cardholder data. We do not store the card details.</t>
  </si>
  <si>
    <t>Liaison is considered a PCI-DSS Service provider because we do process  credit card transactions using the Institution's Merchant ID if they request that we do so, however, we are not in the business of payment processing hence the reason we have not submitted to be on the list of VISA approved service providers. The payment processors that we do use for credit card transactions (PayPal Payflow Pro, TouchNet, CASHNet) are all on that list.</t>
  </si>
  <si>
    <t>We are classified as a service provider.</t>
  </si>
  <si>
    <t>Credit card information is captured at application submission and transmitted to our payment processors  who process the transactions.</t>
  </si>
  <si>
    <t>Liaison uses PayPal Payflow Pro, TouchNet, and CASHNet for it's payment processor needs.</t>
  </si>
  <si>
    <t>Our SaaS-based solutions confirms to PSCI DSS compliance standards and procedures</t>
  </si>
  <si>
    <t>Liaison does not make or sell a payment application so being an approved PA-DSS application is not applicable.</t>
  </si>
  <si>
    <t>Liaison uses PayPal Payflow Pro, TouchNet, and CASHNet to process and transmit cardholder data.</t>
  </si>
  <si>
    <t>We can provide our SAQ-D and Attestation of Compliance (A0C) which is issues by our ASV as part of our self-assessment and scanning process for PCI-DSS provider compliance.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</si>
</sst>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yyyy;@"/>
    <numFmt numFmtId="165" formatCode="0;;;@"/>
    <numFmt numFmtId="166" formatCode="0;;"/>
  </numFmts>
  <fonts count="74" x14ac:knownFonts="1">
    <font>
      <sz val="12"/>
      <color indexed="8"/>
      <name val="Verdana"/>
    </font>
    <font>
      <sz val="11"/>
      <color indexed="8"/>
      <name val="Verdana"/>
      <family val="2"/>
    </font>
    <font>
      <b/>
      <sz val="12"/>
      <color theme="1"/>
      <name val="Verdana"/>
      <family val="2"/>
    </font>
    <font>
      <sz val="11"/>
      <color theme="1"/>
      <name val="Verdana"/>
      <family val="2"/>
    </font>
    <font>
      <b/>
      <sz val="14"/>
      <color theme="0"/>
      <name val="Verdana"/>
      <family val="2"/>
    </font>
    <font>
      <i/>
      <sz val="11"/>
      <color theme="1"/>
      <name val="Verdana"/>
      <family val="2"/>
    </font>
    <font>
      <i/>
      <sz val="12"/>
      <color theme="1"/>
      <name val="Verdana"/>
      <family val="2"/>
    </font>
    <font>
      <b/>
      <sz val="20"/>
      <color theme="0"/>
      <name val="Verdana"/>
      <family val="2"/>
    </font>
    <font>
      <b/>
      <sz val="12"/>
      <color indexed="8"/>
      <name val="Verdana"/>
      <family val="2"/>
    </font>
    <font>
      <b/>
      <sz val="11"/>
      <color rgb="FFFF0000"/>
      <name val="Verdana"/>
      <family val="2"/>
    </font>
    <font>
      <b/>
      <sz val="14"/>
      <color rgb="FFFF0000"/>
      <name val="Verdana"/>
      <family val="2"/>
    </font>
    <font>
      <b/>
      <sz val="14"/>
      <color theme="1"/>
      <name val="Verdana"/>
      <family val="2"/>
    </font>
    <font>
      <b/>
      <sz val="12"/>
      <color theme="0"/>
      <name val="Verdana"/>
      <family val="2"/>
    </font>
    <font>
      <b/>
      <sz val="14"/>
      <color theme="0" tint="-0.249977111117893"/>
      <name val="Verdana"/>
      <family val="2"/>
    </font>
    <font>
      <sz val="12"/>
      <color theme="1"/>
      <name val="Verdana"/>
      <family val="2"/>
    </font>
    <font>
      <sz val="11"/>
      <color rgb="FFFF0000"/>
      <name val="Verdana"/>
      <family val="2"/>
    </font>
    <font>
      <sz val="10"/>
      <color rgb="FF000000"/>
      <name val="Arial"/>
      <family val="2"/>
    </font>
    <font>
      <sz val="12"/>
      <color indexed="8"/>
      <name val="Verdana"/>
      <family val="2"/>
    </font>
    <font>
      <b/>
      <sz val="11"/>
      <color indexed="8"/>
      <name val="Verdana"/>
      <family val="2"/>
    </font>
    <font>
      <b/>
      <sz val="14"/>
      <name val="Verdana"/>
      <family val="2"/>
    </font>
    <font>
      <sz val="11"/>
      <color theme="0"/>
      <name val="Verdana"/>
      <family val="2"/>
    </font>
    <font>
      <sz val="12"/>
      <color theme="0"/>
      <name val="Verdana"/>
      <family val="2"/>
    </font>
    <font>
      <u/>
      <sz val="12"/>
      <color theme="10"/>
      <name val="Verdana"/>
      <family val="2"/>
    </font>
    <font>
      <u/>
      <sz val="12"/>
      <color theme="11"/>
      <name val="Verdana"/>
      <family val="2"/>
    </font>
    <font>
      <b/>
      <sz val="12"/>
      <color rgb="FF000000"/>
      <name val="Verdana"/>
      <family val="2"/>
    </font>
    <font>
      <sz val="11"/>
      <color rgb="FF000000"/>
      <name val="Verdana"/>
      <family val="2"/>
    </font>
    <font>
      <sz val="11"/>
      <color rgb="FF000000"/>
      <name val="Verdana"/>
      <family val="2"/>
    </font>
    <font>
      <sz val="12"/>
      <color rgb="FF000000"/>
      <name val="Verdana"/>
      <family val="2"/>
    </font>
    <font>
      <sz val="12"/>
      <color rgb="FF000000"/>
      <name val="Verdana"/>
      <family val="2"/>
    </font>
    <font>
      <sz val="10"/>
      <name val="Arial"/>
      <family val="2"/>
    </font>
    <font>
      <sz val="12"/>
      <color indexed="8"/>
      <name val="Helvetica"/>
      <family val="2"/>
      <scheme val="minor"/>
    </font>
    <font>
      <sz val="10"/>
      <color theme="1"/>
      <name val="Helvetica"/>
      <family val="2"/>
      <scheme val="minor"/>
    </font>
    <font>
      <sz val="10"/>
      <color rgb="FF231F20"/>
      <name val="Helvetica"/>
      <family val="2"/>
      <scheme val="minor"/>
    </font>
    <font>
      <b/>
      <sz val="10"/>
      <color rgb="FF231F20"/>
      <name val="Helvetica"/>
      <family val="2"/>
      <scheme val="minor"/>
    </font>
    <font>
      <sz val="10"/>
      <color rgb="FF000000"/>
      <name val="Helvetica"/>
      <family val="2"/>
      <scheme val="minor"/>
    </font>
    <font>
      <sz val="12"/>
      <color indexed="8"/>
      <name val="Verdana"/>
      <family val="2"/>
    </font>
    <font>
      <sz val="10"/>
      <name val="Arial"/>
      <family val="2"/>
    </font>
    <font>
      <sz val="11"/>
      <color theme="1"/>
      <name val="Verdana"/>
      <family val="2"/>
    </font>
    <font>
      <sz val="11"/>
      <color indexed="8"/>
      <name val="Verdana"/>
      <family val="2"/>
    </font>
    <font>
      <b/>
      <sz val="11"/>
      <color rgb="FF000000"/>
      <name val="Verdana"/>
      <family val="2"/>
    </font>
    <font>
      <i/>
      <sz val="11"/>
      <color rgb="FF000000"/>
      <name val="Verdana"/>
      <family val="2"/>
    </font>
    <font>
      <sz val="11"/>
      <name val="Verdana"/>
      <family val="2"/>
    </font>
    <font>
      <sz val="9"/>
      <color indexed="8"/>
      <name val="Verdana"/>
      <family val="2"/>
    </font>
    <font>
      <b/>
      <sz val="16"/>
      <color indexed="8"/>
      <name val="Verdana"/>
      <family val="2"/>
    </font>
    <font>
      <b/>
      <sz val="11"/>
      <color rgb="FFFF0000"/>
      <name val="Verdana"/>
      <family val="2"/>
    </font>
    <font>
      <b/>
      <sz val="14"/>
      <color rgb="FFFFFFFF"/>
      <name val="Verdana"/>
      <family val="2"/>
    </font>
    <font>
      <sz val="11"/>
      <color rgb="FF000000"/>
      <name val="Arial"/>
      <family val="2"/>
    </font>
    <font>
      <b/>
      <sz val="14"/>
      <color indexed="8"/>
      <name val="Verdana"/>
      <family val="2"/>
    </font>
    <font>
      <sz val="12"/>
      <color rgb="FFFF0000"/>
      <name val="Verdana"/>
      <family val="2"/>
    </font>
    <font>
      <b/>
      <sz val="11"/>
      <color rgb="FFC00000"/>
      <name val="Verdana"/>
      <family val="2"/>
    </font>
    <font>
      <i/>
      <sz val="11"/>
      <color indexed="8"/>
      <name val="Verdana"/>
      <family val="2"/>
    </font>
    <font>
      <sz val="12"/>
      <name val="Verdana"/>
      <family val="2"/>
    </font>
    <font>
      <b/>
      <sz val="20"/>
      <color rgb="FFFFFFFF"/>
      <name val="Verdana"/>
      <family val="2"/>
    </font>
    <font>
      <sz val="11"/>
      <color rgb="FFFFFFFF"/>
      <name val="Verdana"/>
      <family val="2"/>
    </font>
    <font>
      <b/>
      <sz val="14"/>
      <color rgb="FF000000"/>
      <name val="Verdana"/>
      <family val="2"/>
    </font>
    <font>
      <b/>
      <sz val="14"/>
      <color theme="0"/>
      <name val="Verdana"/>
      <family val="2"/>
    </font>
    <font>
      <sz val="12"/>
      <color theme="1"/>
      <name val="Verdana"/>
      <family val="2"/>
    </font>
    <font>
      <sz val="11"/>
      <color theme="1"/>
      <name val="Verdana"/>
      <family val="2"/>
    </font>
    <font>
      <b/>
      <sz val="16"/>
      <color theme="0"/>
      <name val="Verdana"/>
      <family val="2"/>
    </font>
    <font>
      <sz val="11"/>
      <color rgb="FF000000"/>
      <name val="Verdana"/>
      <family val="2"/>
    </font>
    <font>
      <sz val="11"/>
      <color rgb="FF000000"/>
      <name val="Calibri"/>
      <family val="2"/>
    </font>
    <font>
      <b/>
      <sz val="11"/>
      <color rgb="FF000000"/>
      <name val="Calibri"/>
      <family val="2"/>
    </font>
    <font>
      <sz val="11"/>
      <color theme="1"/>
      <name val="Verdana"/>
      <family val="2"/>
    </font>
    <font>
      <sz val="12"/>
      <color rgb="FF000000"/>
      <name val="Calibri"/>
      <family val="2"/>
    </font>
    <font>
      <b/>
      <sz val="12"/>
      <color rgb="FFFF0000"/>
      <name val="Verdana"/>
      <family val="2"/>
    </font>
    <font>
      <b/>
      <sz val="11"/>
      <color rgb="FF000000"/>
      <name val="Calibri"/>
      <family val="2"/>
    </font>
    <font>
      <sz val="12"/>
      <color indexed="8"/>
      <name val="Helvetica Neue"/>
      <family val="2"/>
    </font>
    <font>
      <sz val="12"/>
      <color rgb="FF000000"/>
      <name val="Arial"/>
      <family val="2"/>
    </font>
    <font>
      <sz val="11"/>
      <color indexed="8"/>
      <name val="Calibri"/>
      <family val="2"/>
    </font>
    <font>
      <sz val="12"/>
      <color indexed="8"/>
      <name val="Calibri"/>
      <family val="2"/>
    </font>
    <font>
      <sz val="9"/>
      <color indexed="8"/>
      <name val="Verdana"/>
      <family val="2"/>
    </font>
    <font>
      <sz val="12"/>
      <color rgb="FF000000"/>
      <name val="Verdana"/>
      <family val="2"/>
    </font>
    <font>
      <b/>
      <sz val="12"/>
      <name val="Verdana"/>
      <family val="2"/>
    </font>
    <font>
      <u/>
      <sz val="12"/>
      <color theme="10"/>
      <name val="Verdana"/>
      <family val="2"/>
    </font>
  </fonts>
  <fills count="35">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0000"/>
        <bgColor indexed="64"/>
      </patternFill>
    </fill>
    <fill>
      <patternFill patternType="solid">
        <fgColor theme="1" tint="0.249977111117893"/>
        <bgColor indexed="64"/>
      </patternFill>
    </fill>
    <fill>
      <patternFill patternType="solid">
        <fgColor rgb="FFF2F2F2"/>
        <bgColor rgb="FFF2F2F2"/>
      </patternFill>
    </fill>
    <fill>
      <patternFill patternType="solid">
        <fgColor rgb="FFFFFFFF"/>
        <bgColor indexed="64"/>
      </patternFill>
    </fill>
    <fill>
      <patternFill patternType="solid">
        <fgColor rgb="FFD9D9D9"/>
        <bgColor indexed="64"/>
      </patternFill>
    </fill>
    <fill>
      <patternFill patternType="solid">
        <fgColor rgb="FFF3F4F4"/>
      </patternFill>
    </fill>
    <fill>
      <patternFill patternType="solid">
        <fgColor rgb="FFD8D8D8"/>
        <bgColor indexed="64"/>
      </patternFill>
    </fill>
    <fill>
      <patternFill patternType="solid">
        <fgColor rgb="FF0070C0"/>
        <bgColor indexed="64"/>
      </patternFill>
    </fill>
    <fill>
      <patternFill patternType="solid">
        <fgColor rgb="FFF3F1FF"/>
        <bgColor indexed="64"/>
      </patternFill>
    </fill>
    <fill>
      <patternFill patternType="solid">
        <fgColor rgb="FFC00000"/>
        <bgColor indexed="64"/>
      </patternFill>
    </fill>
    <fill>
      <patternFill patternType="solid">
        <fgColor theme="5" tint="0.79998168889431442"/>
        <bgColor indexed="64"/>
      </patternFill>
    </fill>
    <fill>
      <patternFill patternType="solid">
        <fgColor rgb="FF7030A0"/>
        <bgColor indexed="64"/>
      </patternFill>
    </fill>
    <fill>
      <patternFill patternType="solid">
        <fgColor rgb="FF00B050"/>
        <bgColor indexed="64"/>
      </patternFill>
    </fill>
    <fill>
      <patternFill patternType="solid">
        <fgColor theme="1"/>
        <bgColor rgb="FF000000"/>
      </patternFill>
    </fill>
    <fill>
      <patternFill patternType="solid">
        <fgColor rgb="FFE6B8AF"/>
        <bgColor rgb="FFE6B8AF"/>
      </patternFill>
    </fill>
    <fill>
      <patternFill patternType="solid">
        <fgColor rgb="FFD9EAD3"/>
        <bgColor rgb="FFD9EAD3"/>
      </patternFill>
    </fill>
    <fill>
      <patternFill patternType="solid">
        <fgColor rgb="FFB7E1CD"/>
        <bgColor rgb="FFB7E1CD"/>
      </patternFill>
    </fill>
    <fill>
      <patternFill patternType="solid">
        <fgColor rgb="FFC9DAF8"/>
        <bgColor rgb="FFC9DAF8"/>
      </patternFill>
    </fill>
    <fill>
      <patternFill patternType="solid">
        <fgColor rgb="FFD9D2E9"/>
        <bgColor rgb="FFD9D2E9"/>
      </patternFill>
    </fill>
    <fill>
      <patternFill patternType="solid">
        <fgColor rgb="FFF4CCCC"/>
        <bgColor rgb="FFF4CCCC"/>
      </patternFill>
    </fill>
    <fill>
      <patternFill patternType="solid">
        <fgColor rgb="FFE6B8AF"/>
        <bgColor indexed="64"/>
      </patternFill>
    </fill>
    <fill>
      <patternFill patternType="solid">
        <fgColor rgb="FFD9EAD3"/>
        <bgColor indexed="64"/>
      </patternFill>
    </fill>
    <fill>
      <patternFill patternType="solid">
        <fgColor rgb="FFB7E1CD"/>
        <bgColor indexed="64"/>
      </patternFill>
    </fill>
    <fill>
      <patternFill patternType="solid">
        <fgColor rgb="FF000000"/>
        <bgColor rgb="FF000000"/>
      </patternFill>
    </fill>
    <fill>
      <patternFill patternType="solid">
        <fgColor rgb="FFC9DAF8"/>
        <bgColor indexed="64"/>
      </patternFill>
    </fill>
    <fill>
      <patternFill patternType="solid">
        <fgColor rgb="FFD9D2E9"/>
        <bgColor indexed="64"/>
      </patternFill>
    </fill>
    <fill>
      <patternFill patternType="solid">
        <fgColor theme="4"/>
        <bgColor theme="4"/>
      </patternFill>
    </fill>
    <fill>
      <patternFill patternType="solid">
        <fgColor rgb="FFF2F2F2"/>
        <bgColor indexed="64"/>
      </patternFill>
    </fill>
    <fill>
      <patternFill patternType="solid">
        <fgColor theme="4" tint="0.59999389629810485"/>
        <bgColor indexed="64"/>
      </patternFill>
    </fill>
  </fills>
  <borders count="50">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indexed="64"/>
      </top>
      <bottom/>
      <diagonal/>
    </border>
    <border>
      <left style="medium">
        <color rgb="FFCCCCCC"/>
      </left>
      <right style="medium">
        <color rgb="FFCCCCCC"/>
      </right>
      <top style="medium">
        <color rgb="FFCCCCCC"/>
      </top>
      <bottom style="medium">
        <color rgb="FFCCCCCC"/>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231F20"/>
      </left>
      <right style="thin">
        <color rgb="FF231F20"/>
      </right>
      <top style="thin">
        <color rgb="FF231F20"/>
      </top>
      <bottom style="thin">
        <color rgb="FF231F2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rgb="FFCCCCCC"/>
      </left>
      <right style="thin">
        <color rgb="FFCCCCCC"/>
      </right>
      <top style="thin">
        <color rgb="FFCCCCCC"/>
      </top>
      <bottom style="thin">
        <color rgb="FFCCCCCC"/>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thin">
        <color auto="1"/>
      </top>
      <bottom style="thin">
        <color auto="1"/>
      </bottom>
      <diagonal/>
    </border>
    <border>
      <left style="medium">
        <color rgb="FF000000"/>
      </left>
      <right/>
      <top style="medium">
        <color rgb="FF000000"/>
      </top>
      <bottom/>
      <diagonal/>
    </border>
    <border>
      <left style="thin">
        <color rgb="FF000000"/>
      </left>
      <right style="thin">
        <color rgb="FF000000"/>
      </right>
      <top/>
      <bottom style="thin">
        <color rgb="FF000000"/>
      </bottom>
      <diagonal/>
    </border>
    <border>
      <left style="thick">
        <color rgb="FFCCCCCC"/>
      </left>
      <right style="thick">
        <color rgb="FFCCCCCC"/>
      </right>
      <top style="thick">
        <color rgb="FFCCCCCC"/>
      </top>
      <bottom style="thick">
        <color rgb="FFCCCCCC"/>
      </bottom>
      <diagonal/>
    </border>
    <border>
      <left style="thick">
        <color rgb="FFCCCCCC"/>
      </left>
      <right style="thick">
        <color rgb="FFCCCCCC"/>
      </right>
      <top style="medium">
        <color rgb="FFCCCCCC"/>
      </top>
      <bottom style="thick">
        <color rgb="FFCCCCCC"/>
      </bottom>
      <diagonal/>
    </border>
    <border>
      <left style="thin">
        <color rgb="FF000000"/>
      </left>
      <right/>
      <top style="thin">
        <color rgb="FF000000"/>
      </top>
      <bottom style="thin">
        <color rgb="FF000000"/>
      </bottom>
      <diagonal/>
    </border>
    <border>
      <left style="thick">
        <color rgb="FFCCCCCC"/>
      </left>
      <right style="medium">
        <color rgb="FFCCCCCC"/>
      </right>
      <top style="medium">
        <color rgb="FFCCCCCC"/>
      </top>
      <bottom style="medium">
        <color rgb="FFCCCCCC"/>
      </bottom>
      <diagonal/>
    </border>
    <border>
      <left style="medium">
        <color rgb="FFCCCCCC"/>
      </left>
      <right style="medium">
        <color rgb="FFCCCCCC"/>
      </right>
      <top style="medium">
        <color rgb="FF000000"/>
      </top>
      <bottom style="medium">
        <color rgb="FF000000"/>
      </bottom>
      <diagonal/>
    </border>
    <border>
      <left style="medium">
        <color rgb="FFCCCCCC"/>
      </left>
      <right style="thick">
        <color rgb="FFCCCCCC"/>
      </right>
      <top style="medium">
        <color rgb="FF000000"/>
      </top>
      <bottom style="medium">
        <color rgb="FF000000"/>
      </bottom>
      <diagonal/>
    </border>
    <border>
      <left style="medium">
        <color rgb="FFCCCCCC"/>
      </left>
      <right style="thick">
        <color rgb="FFCCCCCC"/>
      </right>
      <top style="thick">
        <color rgb="FFCCCCCC"/>
      </top>
      <bottom style="thick">
        <color rgb="FFCCCCCC"/>
      </bottom>
      <diagonal/>
    </border>
    <border>
      <left style="medium">
        <color rgb="FFCCCCCC"/>
      </left>
      <right style="medium">
        <color rgb="FF000000"/>
      </right>
      <top style="medium">
        <color rgb="FFCCCCCC"/>
      </top>
      <bottom style="medium">
        <color rgb="FFCCCCCC"/>
      </bottom>
      <diagonal/>
    </border>
    <border>
      <left style="medium">
        <color rgb="FFCCCCCC"/>
      </left>
      <right style="medium">
        <color rgb="FF000000"/>
      </right>
      <top style="medium">
        <color rgb="FF000000"/>
      </top>
      <bottom style="medium">
        <color rgb="FF000000"/>
      </bottom>
      <diagonal/>
    </border>
    <border>
      <left style="medium">
        <color rgb="FFCCCCCC"/>
      </left>
      <right style="medium">
        <color rgb="FFCCCCCC"/>
      </right>
      <top style="medium">
        <color rgb="FFCCCCCC"/>
      </top>
      <bottom style="thick">
        <color rgb="FFCCCCCC"/>
      </bottom>
      <diagonal/>
    </border>
    <border>
      <left style="medium">
        <color rgb="FFCCCCCC"/>
      </left>
      <right style="thick">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000000"/>
      </bottom>
      <diagonal/>
    </border>
    <border>
      <left style="medium">
        <color rgb="FFCCCCCC"/>
      </left>
      <right style="thick">
        <color rgb="FFCCCCCC"/>
      </right>
      <top style="medium">
        <color rgb="FFCCCCCC"/>
      </top>
      <bottom style="medium">
        <color rgb="FF000000"/>
      </bottom>
      <diagonal/>
    </border>
    <border>
      <left style="medium">
        <color rgb="FFCCCCCC"/>
      </left>
      <right style="thick">
        <color rgb="FFCCCCCC"/>
      </right>
      <top style="medium">
        <color rgb="FFCCCCCC"/>
      </top>
      <bottom style="thick">
        <color rgb="FFCCCCCC"/>
      </bottom>
      <diagonal/>
    </border>
    <border>
      <left style="medium">
        <color rgb="FFCCCCCC"/>
      </left>
      <right style="thick">
        <color rgb="FFCCCCCC"/>
      </right>
      <top style="medium">
        <color rgb="FF000000"/>
      </top>
      <bottom style="medium">
        <color rgb="FFCCCCCC"/>
      </bottom>
      <diagonal/>
    </border>
    <border>
      <left style="medium">
        <color rgb="FFCCCCCC"/>
      </left>
      <right style="medium">
        <color rgb="FFCCCCCC"/>
      </right>
      <top style="medium">
        <color rgb="FF000000"/>
      </top>
      <bottom style="medium">
        <color rgb="FFCCCCCC"/>
      </bottom>
      <diagonal/>
    </border>
    <border>
      <left style="medium">
        <color rgb="FFCCCCCC"/>
      </left>
      <right style="medium">
        <color rgb="FF000000"/>
      </right>
      <top style="medium">
        <color rgb="FFCCCCCC"/>
      </top>
      <bottom style="medium">
        <color rgb="FF000000"/>
      </bottom>
      <diagonal/>
    </border>
    <border>
      <left/>
      <right style="thin">
        <color rgb="FF000000"/>
      </right>
      <top/>
      <bottom/>
      <diagonal/>
    </border>
    <border>
      <left style="thick">
        <color rgb="FFCCCCCC"/>
      </left>
      <right style="thick">
        <color rgb="FFCCCCCC"/>
      </right>
      <top style="medium">
        <color rgb="FFCCCCCC"/>
      </top>
      <bottom style="medium">
        <color rgb="FFCCCCCC"/>
      </bottom>
      <diagonal/>
    </border>
    <border>
      <left style="thick">
        <color rgb="FFCCCCCC"/>
      </left>
      <right style="thick">
        <color rgb="FFCCCCCC"/>
      </right>
      <top style="medium">
        <color rgb="FFCCCCCC"/>
      </top>
      <bottom style="medium">
        <color rgb="FF000000"/>
      </bottom>
      <diagonal/>
    </border>
    <border>
      <left style="medium">
        <color rgb="FFCCCCCC"/>
      </left>
      <right style="medium">
        <color rgb="FFCCCCCC"/>
      </right>
      <top/>
      <bottom style="medium">
        <color rgb="FFCCCCCC"/>
      </bottom>
      <diagonal/>
    </border>
  </borders>
  <cellStyleXfs count="18">
    <xf numFmtId="0" fontId="0" fillId="0" borderId="0" applyNumberFormat="0" applyFill="0" applyBorder="0" applyProtection="0">
      <alignment vertical="top" wrapText="1"/>
    </xf>
    <xf numFmtId="0" fontId="16" fillId="0" borderId="0"/>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8" fillId="0" borderId="0"/>
    <xf numFmtId="9" fontId="28" fillId="0" borderId="0" applyFont="0" applyFill="0" applyBorder="0" applyAlignment="0" applyProtection="0"/>
    <xf numFmtId="0" fontId="29" fillId="0" borderId="0"/>
    <xf numFmtId="0" fontId="27" fillId="0" borderId="0"/>
    <xf numFmtId="9" fontId="27" fillId="0" borderId="0" applyFont="0" applyFill="0" applyBorder="0" applyAlignment="0" applyProtection="0"/>
    <xf numFmtId="0" fontId="36" fillId="0" borderId="0"/>
    <xf numFmtId="0" fontId="16" fillId="0" borderId="0"/>
    <xf numFmtId="0" fontId="17" fillId="0" borderId="0" applyNumberFormat="0" applyFill="0" applyBorder="0" applyProtection="0">
      <alignment vertical="top" wrapText="1"/>
    </xf>
    <xf numFmtId="0" fontId="71" fillId="0" borderId="0"/>
    <xf numFmtId="0" fontId="73" fillId="0" borderId="0" applyNumberFormat="0" applyFill="0" applyBorder="0" applyAlignment="0" applyProtection="0">
      <alignment vertical="top" wrapText="1"/>
    </xf>
  </cellStyleXfs>
  <cellXfs count="476">
    <xf numFmtId="0" fontId="0" fillId="0" borderId="0" xfId="0" applyFont="1" applyAlignment="1">
      <alignment vertical="top" wrapText="1"/>
    </xf>
    <xf numFmtId="0" fontId="0" fillId="0" borderId="0" xfId="0" applyFont="1" applyAlignment="1">
      <alignment horizontal="left" vertical="center" wrapText="1"/>
    </xf>
    <xf numFmtId="0" fontId="8" fillId="0" borderId="0" xfId="0" applyFont="1" applyAlignment="1">
      <alignment vertical="top" wrapText="1"/>
    </xf>
    <xf numFmtId="0" fontId="1" fillId="0" borderId="0" xfId="0" applyNumberFormat="1" applyFont="1" applyAlignment="1"/>
    <xf numFmtId="0" fontId="1" fillId="0" borderId="0" xfId="0" applyNumberFormat="1" applyFont="1" applyAlignment="1">
      <alignment horizontal="left" vertical="center"/>
    </xf>
    <xf numFmtId="0" fontId="1" fillId="0" borderId="0" xfId="0" applyNumberFormat="1" applyFont="1" applyAlignment="1">
      <alignment wrapText="1"/>
    </xf>
    <xf numFmtId="0" fontId="9" fillId="0" borderId="0" xfId="0" applyNumberFormat="1" applyFont="1" applyBorder="1" applyAlignment="1">
      <alignment wrapText="1"/>
    </xf>
    <xf numFmtId="0" fontId="13" fillId="2" borderId="3" xfId="0" applyNumberFormat="1" applyFont="1" applyFill="1" applyBorder="1" applyAlignment="1">
      <alignment horizontal="center" vertical="center" wrapText="1"/>
    </xf>
    <xf numFmtId="0" fontId="2" fillId="4" borderId="3" xfId="0" applyNumberFormat="1" applyFont="1" applyFill="1" applyBorder="1" applyAlignment="1">
      <alignment vertical="center" wrapText="1"/>
    </xf>
    <xf numFmtId="1" fontId="15" fillId="4" borderId="3" xfId="0" applyNumberFormat="1" applyFont="1" applyFill="1" applyBorder="1" applyAlignment="1">
      <alignment vertical="center" wrapText="1"/>
    </xf>
    <xf numFmtId="0" fontId="15" fillId="4" borderId="3" xfId="0" applyNumberFormat="1" applyFont="1" applyFill="1" applyBorder="1" applyAlignment="1">
      <alignment vertical="center" wrapText="1"/>
    </xf>
    <xf numFmtId="0" fontId="3" fillId="3" borderId="3" xfId="0" applyNumberFormat="1" applyFont="1" applyFill="1" applyBorder="1" applyAlignment="1">
      <alignment horizontal="center" vertical="center" wrapText="1"/>
    </xf>
    <xf numFmtId="1" fontId="3" fillId="3" borderId="3" xfId="0" applyNumberFormat="1" applyFont="1" applyFill="1" applyBorder="1" applyAlignment="1">
      <alignment vertical="center" wrapText="1"/>
    </xf>
    <xf numFmtId="0" fontId="1" fillId="0" borderId="3" xfId="0" applyFont="1" applyBorder="1" applyAlignment="1">
      <alignment vertical="center" wrapText="1"/>
    </xf>
    <xf numFmtId="0" fontId="1" fillId="4" borderId="3" xfId="0" applyFont="1" applyFill="1" applyBorder="1" applyAlignment="1">
      <alignment vertical="center" wrapText="1"/>
    </xf>
    <xf numFmtId="0" fontId="0" fillId="0" borderId="0" xfId="0" applyFont="1" applyAlignment="1">
      <alignment vertical="center" wrapText="1"/>
    </xf>
    <xf numFmtId="0" fontId="1" fillId="0" borderId="0" xfId="0" applyFont="1" applyAlignment="1">
      <alignment vertical="center" wrapText="1"/>
    </xf>
    <xf numFmtId="0" fontId="17" fillId="0" borderId="0" xfId="0" applyFont="1" applyAlignment="1">
      <alignment horizontal="center" vertical="center" wrapText="1"/>
    </xf>
    <xf numFmtId="0" fontId="0" fillId="0" borderId="0" xfId="0">
      <alignment vertical="top" wrapText="1"/>
    </xf>
    <xf numFmtId="0" fontId="19" fillId="0" borderId="0" xfId="0" applyNumberFormat="1" applyFont="1" applyFill="1" applyBorder="1" applyAlignment="1">
      <alignment vertical="center" wrapText="1"/>
    </xf>
    <xf numFmtId="0" fontId="18" fillId="0" borderId="3" xfId="0" applyFont="1" applyBorder="1" applyAlignment="1">
      <alignment horizontal="left" vertical="center" wrapText="1"/>
    </xf>
    <xf numFmtId="0" fontId="3" fillId="0" borderId="3" xfId="0" applyNumberFormat="1" applyFont="1" applyFill="1" applyBorder="1" applyAlignment="1">
      <alignment vertical="center" wrapText="1"/>
    </xf>
    <xf numFmtId="0" fontId="1" fillId="3" borderId="3" xfId="0" applyNumberFormat="1" applyFont="1" applyFill="1" applyBorder="1" applyAlignment="1">
      <alignment horizontal="center" vertical="center" wrapText="1"/>
    </xf>
    <xf numFmtId="0" fontId="1" fillId="0" borderId="0" xfId="0" applyNumberFormat="1" applyFont="1" applyAlignment="1">
      <alignment horizontal="center" vertical="center"/>
    </xf>
    <xf numFmtId="0" fontId="4" fillId="2" borderId="3" xfId="0" applyNumberFormat="1" applyFont="1" applyFill="1" applyBorder="1" applyAlignment="1">
      <alignment horizontal="center" vertical="center" wrapText="1"/>
    </xf>
    <xf numFmtId="1" fontId="4" fillId="2" borderId="3" xfId="0" applyNumberFormat="1" applyFont="1" applyFill="1" applyBorder="1" applyAlignment="1">
      <alignment horizontal="left" vertical="center" wrapText="1"/>
    </xf>
    <xf numFmtId="1" fontId="10" fillId="2" borderId="3" xfId="0" applyNumberFormat="1" applyFont="1" applyFill="1" applyBorder="1" applyAlignment="1">
      <alignment horizontal="left" vertical="center" wrapText="1"/>
    </xf>
    <xf numFmtId="0" fontId="3" fillId="4" borderId="3" xfId="0" applyNumberFormat="1" applyFont="1" applyFill="1" applyBorder="1" applyAlignment="1">
      <alignment horizontal="left" vertical="center" wrapText="1"/>
    </xf>
    <xf numFmtId="0" fontId="3" fillId="4" borderId="3" xfId="0" applyNumberFormat="1" applyFont="1" applyFill="1" applyBorder="1" applyAlignment="1">
      <alignment vertical="center" wrapText="1"/>
    </xf>
    <xf numFmtId="1" fontId="3" fillId="3" borderId="3" xfId="0" applyNumberFormat="1" applyFont="1" applyFill="1" applyBorder="1" applyAlignment="1">
      <alignment horizontal="left" vertical="center" wrapText="1"/>
    </xf>
    <xf numFmtId="1" fontId="1" fillId="3" borderId="3" xfId="0" applyNumberFormat="1" applyFont="1" applyFill="1" applyBorder="1" applyAlignment="1">
      <alignment vertical="center" wrapText="1"/>
    </xf>
    <xf numFmtId="0" fontId="3" fillId="3" borderId="3" xfId="0" applyNumberFormat="1" applyFont="1" applyFill="1" applyBorder="1" applyAlignment="1">
      <alignment vertical="center" wrapText="1"/>
    </xf>
    <xf numFmtId="0" fontId="20" fillId="0" borderId="0" xfId="0" applyNumberFormat="1" applyFont="1" applyAlignment="1"/>
    <xf numFmtId="0" fontId="21" fillId="0" borderId="0" xfId="0" applyFont="1" applyAlignment="1">
      <alignment vertical="top" wrapText="1"/>
    </xf>
    <xf numFmtId="49" fontId="1" fillId="0" borderId="0" xfId="0" applyNumberFormat="1" applyFont="1" applyAlignment="1"/>
    <xf numFmtId="0" fontId="3" fillId="0" borderId="3" xfId="0" applyNumberFormat="1" applyFont="1" applyFill="1" applyBorder="1" applyAlignment="1">
      <alignment horizontal="center" vertical="center" wrapText="1"/>
    </xf>
    <xf numFmtId="0" fontId="3" fillId="5" borderId="3" xfId="0" applyNumberFormat="1" applyFont="1" applyFill="1" applyBorder="1" applyAlignment="1">
      <alignment horizontal="center" vertical="center" wrapText="1"/>
    </xf>
    <xf numFmtId="0" fontId="3" fillId="5" borderId="3" xfId="0" applyNumberFormat="1" applyFont="1" applyFill="1" applyBorder="1" applyAlignment="1">
      <alignment vertical="center" wrapText="1"/>
    </xf>
    <xf numFmtId="0" fontId="28" fillId="0" borderId="0" xfId="8" applyFont="1" applyAlignment="1">
      <alignment vertical="top" wrapText="1"/>
    </xf>
    <xf numFmtId="0" fontId="26" fillId="0" borderId="0" xfId="8" applyFont="1" applyAlignment="1"/>
    <xf numFmtId="0" fontId="26" fillId="0" borderId="5" xfId="8" applyFont="1" applyBorder="1" applyAlignment="1">
      <alignment horizontal="center" vertical="center" wrapText="1"/>
    </xf>
    <xf numFmtId="49" fontId="26" fillId="0" borderId="5" xfId="8" applyNumberFormat="1" applyFont="1" applyBorder="1" applyAlignment="1">
      <alignment horizontal="center" vertical="center" wrapText="1"/>
    </xf>
    <xf numFmtId="49" fontId="26" fillId="0" borderId="6" xfId="8" applyNumberFormat="1" applyFont="1" applyBorder="1" applyAlignment="1">
      <alignment horizontal="center" vertical="center" wrapText="1"/>
    </xf>
    <xf numFmtId="0" fontId="27" fillId="0" borderId="0" xfId="8" applyFont="1" applyAlignment="1">
      <alignment vertical="top" wrapText="1"/>
    </xf>
    <xf numFmtId="49" fontId="30" fillId="0" borderId="9" xfId="10" applyNumberFormat="1" applyFont="1" applyFill="1" applyBorder="1" applyAlignment="1">
      <alignment horizontal="center" vertical="center"/>
    </xf>
    <xf numFmtId="0" fontId="30" fillId="0" borderId="9" xfId="10" applyFont="1" applyBorder="1" applyAlignment="1">
      <alignment horizontal="left" vertical="center" wrapText="1"/>
    </xf>
    <xf numFmtId="0" fontId="27" fillId="0" borderId="0" xfId="8" applyFont="1" applyAlignment="1">
      <alignment vertical="top"/>
    </xf>
    <xf numFmtId="0" fontId="28" fillId="0" borderId="0" xfId="8" applyFont="1" applyAlignment="1">
      <alignment vertical="top"/>
    </xf>
    <xf numFmtId="0" fontId="28" fillId="0" borderId="0" xfId="8"/>
    <xf numFmtId="0" fontId="31" fillId="11" borderId="10" xfId="8" applyFont="1" applyFill="1" applyBorder="1" applyAlignment="1">
      <alignment horizontal="center" vertical="top" wrapText="1"/>
    </xf>
    <xf numFmtId="0" fontId="31" fillId="11" borderId="0" xfId="8" applyFont="1" applyFill="1" applyBorder="1" applyAlignment="1">
      <alignment horizontal="center" vertical="top" wrapText="1"/>
    </xf>
    <xf numFmtId="0" fontId="34" fillId="0" borderId="0" xfId="8" applyFont="1" applyAlignment="1">
      <alignment vertical="top" wrapText="1"/>
    </xf>
    <xf numFmtId="0" fontId="34" fillId="0" borderId="0" xfId="8" applyFont="1" applyAlignment="1">
      <alignment vertical="top"/>
    </xf>
    <xf numFmtId="49" fontId="34" fillId="0" borderId="5" xfId="8" applyNumberFormat="1" applyFont="1" applyBorder="1" applyAlignment="1">
      <alignment horizontal="center" vertical="center" wrapText="1"/>
    </xf>
    <xf numFmtId="0" fontId="31" fillId="11" borderId="0" xfId="8" applyFont="1" applyFill="1" applyBorder="1" applyAlignment="1">
      <alignment horizontal="left" vertical="top"/>
    </xf>
    <xf numFmtId="0" fontId="31" fillId="11" borderId="10" xfId="8" applyFont="1" applyFill="1" applyBorder="1" applyAlignment="1">
      <alignment horizontal="left" vertical="top"/>
    </xf>
    <xf numFmtId="0" fontId="32" fillId="11" borderId="10" xfId="8" applyFont="1" applyFill="1" applyBorder="1" applyAlignment="1">
      <alignment horizontal="left" vertical="top"/>
    </xf>
    <xf numFmtId="0" fontId="38" fillId="4" borderId="3" xfId="0" applyFont="1" applyFill="1" applyBorder="1" applyAlignment="1">
      <alignment vertical="center" wrapText="1"/>
    </xf>
    <xf numFmtId="0" fontId="35" fillId="0" borderId="0" xfId="0" applyFont="1" applyAlignment="1">
      <alignment vertical="top" wrapText="1"/>
    </xf>
    <xf numFmtId="0" fontId="26" fillId="0" borderId="0" xfId="0" applyFont="1" applyBorder="1" applyAlignment="1"/>
    <xf numFmtId="0" fontId="40" fillId="10" borderId="0" xfId="0" applyFont="1" applyFill="1" applyBorder="1" applyAlignment="1"/>
    <xf numFmtId="0" fontId="26" fillId="0" borderId="8" xfId="0" applyFont="1" applyBorder="1" applyAlignment="1">
      <alignment wrapText="1"/>
    </xf>
    <xf numFmtId="0" fontId="41" fillId="0" borderId="0" xfId="0" applyFont="1" applyFill="1" applyBorder="1" applyAlignment="1">
      <alignment vertical="top"/>
    </xf>
    <xf numFmtId="0" fontId="26" fillId="0" borderId="0" xfId="0" applyFont="1" applyBorder="1" applyAlignment="1">
      <alignment vertical="top"/>
    </xf>
    <xf numFmtId="10" fontId="26" fillId="0" borderId="0" xfId="0" applyNumberFormat="1" applyFont="1" applyBorder="1" applyAlignment="1">
      <alignment vertical="top"/>
    </xf>
    <xf numFmtId="0" fontId="26" fillId="9" borderId="8" xfId="0" applyFont="1" applyFill="1" applyBorder="1" applyAlignment="1">
      <alignment wrapText="1"/>
    </xf>
    <xf numFmtId="0" fontId="26" fillId="0" borderId="7" xfId="0" applyFont="1" applyBorder="1" applyAlignment="1"/>
    <xf numFmtId="0" fontId="42" fillId="0" borderId="0" xfId="0" applyFont="1" applyAlignment="1">
      <alignment vertical="top" wrapText="1"/>
    </xf>
    <xf numFmtId="0" fontId="25" fillId="0" borderId="8" xfId="0" applyFont="1" applyBorder="1" applyAlignment="1">
      <alignment wrapText="1"/>
    </xf>
    <xf numFmtId="0" fontId="25" fillId="9" borderId="8" xfId="0" applyFont="1" applyFill="1" applyBorder="1" applyAlignment="1">
      <alignment wrapText="1"/>
    </xf>
    <xf numFmtId="0" fontId="0" fillId="0" borderId="0" xfId="0" applyFont="1" applyAlignment="1">
      <alignment vertical="top" wrapText="1"/>
    </xf>
    <xf numFmtId="1" fontId="37" fillId="3" borderId="3" xfId="0" applyNumberFormat="1" applyFont="1" applyFill="1" applyBorder="1" applyAlignment="1">
      <alignment vertical="center" wrapText="1"/>
    </xf>
    <xf numFmtId="1" fontId="38" fillId="3" borderId="3" xfId="0" applyNumberFormat="1" applyFont="1" applyFill="1" applyBorder="1" applyAlignment="1">
      <alignment vertical="center" wrapText="1"/>
    </xf>
    <xf numFmtId="0" fontId="0" fillId="0" borderId="0" xfId="0" applyFont="1" applyAlignment="1">
      <alignment vertical="top" wrapText="1"/>
    </xf>
    <xf numFmtId="0" fontId="17" fillId="0" borderId="0" xfId="0" applyNumberFormat="1" applyFont="1" applyAlignment="1">
      <alignment vertical="top" wrapText="1"/>
    </xf>
    <xf numFmtId="0" fontId="34" fillId="0" borderId="0" xfId="8" applyNumberFormat="1" applyFont="1" applyAlignment="1">
      <alignment vertical="top"/>
    </xf>
    <xf numFmtId="0" fontId="25" fillId="0" borderId="0" xfId="0" applyNumberFormat="1" applyFont="1" applyAlignment="1">
      <alignment vertical="top" wrapText="1"/>
    </xf>
    <xf numFmtId="0" fontId="46" fillId="0" borderId="0" xfId="0" applyNumberFormat="1" applyFont="1" applyAlignment="1">
      <alignment vertical="top" wrapText="1"/>
    </xf>
    <xf numFmtId="0" fontId="25" fillId="0" borderId="11" xfId="0" applyNumberFormat="1" applyFont="1" applyBorder="1" applyAlignment="1">
      <alignment horizontal="center" vertical="center" wrapText="1"/>
    </xf>
    <xf numFmtId="0" fontId="25" fillId="0" borderId="12" xfId="0" applyNumberFormat="1" applyFont="1" applyBorder="1" applyAlignment="1">
      <alignment horizontal="center" vertical="center" wrapText="1"/>
    </xf>
    <xf numFmtId="49" fontId="34" fillId="0" borderId="0" xfId="8" applyNumberFormat="1" applyFont="1" applyAlignment="1">
      <alignment horizontal="left" vertical="top" wrapText="1"/>
    </xf>
    <xf numFmtId="0" fontId="3" fillId="9" borderId="3" xfId="0" applyFont="1" applyFill="1" applyBorder="1" applyAlignment="1">
      <alignment vertical="center" wrapText="1"/>
    </xf>
    <xf numFmtId="0" fontId="14" fillId="9" borderId="3" xfId="0" applyFont="1" applyFill="1" applyBorder="1" applyAlignment="1">
      <alignment vertical="center" wrapText="1"/>
    </xf>
    <xf numFmtId="0" fontId="15" fillId="4" borderId="3" xfId="0" applyFont="1" applyFill="1" applyBorder="1" applyAlignment="1">
      <alignment vertical="center" wrapText="1"/>
    </xf>
    <xf numFmtId="0" fontId="18" fillId="0" borderId="3" xfId="0" applyFont="1" applyBorder="1" applyAlignment="1">
      <alignment horizontal="left" vertical="center" wrapText="1"/>
    </xf>
    <xf numFmtId="0" fontId="0" fillId="0" borderId="0" xfId="0" applyFont="1" applyAlignment="1">
      <alignment vertical="top" wrapText="1"/>
    </xf>
    <xf numFmtId="0" fontId="3" fillId="3" borderId="3" xfId="0" applyNumberFormat="1" applyFont="1" applyFill="1" applyBorder="1" applyAlignment="1">
      <alignment horizontal="left" vertical="center" wrapText="1"/>
    </xf>
    <xf numFmtId="0" fontId="37" fillId="3" borderId="3" xfId="0" applyNumberFormat="1"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8" fillId="0" borderId="0" xfId="0" applyFont="1" applyAlignment="1">
      <alignment horizontal="center" vertical="center" wrapText="1"/>
    </xf>
    <xf numFmtId="0" fontId="17" fillId="0" borderId="0" xfId="0" applyFont="1" applyAlignment="1">
      <alignment vertical="center" wrapText="1"/>
    </xf>
    <xf numFmtId="0" fontId="17" fillId="0" borderId="0" xfId="0" applyFont="1" applyAlignment="1">
      <alignment vertical="top" wrapText="1"/>
    </xf>
    <xf numFmtId="0" fontId="8" fillId="0" borderId="0" xfId="0" applyFont="1" applyAlignment="1">
      <alignment horizontal="left" vertical="center" wrapText="1"/>
    </xf>
    <xf numFmtId="9" fontId="25" fillId="0" borderId="3" xfId="12" applyFont="1" applyFill="1" applyBorder="1" applyAlignment="1">
      <alignment horizontal="center" vertical="center"/>
    </xf>
    <xf numFmtId="0" fontId="8" fillId="0" borderId="3" xfId="0" applyFont="1" applyBorder="1" applyAlignment="1">
      <alignment horizontal="left" vertical="center" wrapText="1"/>
    </xf>
    <xf numFmtId="0" fontId="17" fillId="0" borderId="3" xfId="0" applyFont="1" applyBorder="1" applyAlignment="1">
      <alignment vertical="top" wrapText="1"/>
    </xf>
    <xf numFmtId="0" fontId="1" fillId="0" borderId="3" xfId="0" applyFont="1" applyBorder="1" applyAlignment="1">
      <alignment vertical="top" wrapText="1"/>
    </xf>
    <xf numFmtId="165" fontId="1" fillId="0" borderId="3" xfId="0" applyNumberFormat="1" applyFont="1" applyBorder="1" applyAlignment="1">
      <alignment vertical="top" wrapText="1"/>
    </xf>
    <xf numFmtId="165" fontId="17" fillId="0" borderId="3" xfId="0" applyNumberFormat="1" applyFont="1" applyBorder="1" applyAlignment="1">
      <alignment vertical="top" wrapText="1"/>
    </xf>
    <xf numFmtId="0" fontId="44" fillId="9" borderId="3" xfId="0" applyFont="1" applyFill="1" applyBorder="1" applyAlignment="1">
      <alignment vertical="center" wrapText="1"/>
    </xf>
    <xf numFmtId="0" fontId="38" fillId="9" borderId="3" xfId="0" applyFont="1" applyFill="1" applyBorder="1" applyAlignment="1">
      <alignment vertical="center" wrapText="1"/>
    </xf>
    <xf numFmtId="0" fontId="35" fillId="9" borderId="3" xfId="0" applyFont="1" applyFill="1" applyBorder="1" applyAlignment="1">
      <alignment vertical="center" wrapText="1"/>
    </xf>
    <xf numFmtId="0" fontId="15" fillId="0" borderId="0" xfId="0" applyFont="1" applyAlignment="1">
      <alignment vertical="top" wrapText="1"/>
    </xf>
    <xf numFmtId="0" fontId="21" fillId="2" borderId="0" xfId="0" applyFont="1" applyFill="1" applyAlignment="1">
      <alignment vertical="top" wrapText="1"/>
    </xf>
    <xf numFmtId="0" fontId="21" fillId="2" borderId="0" xfId="0" applyFont="1" applyFill="1" applyAlignment="1">
      <alignment horizontal="left" vertical="top" wrapText="1"/>
    </xf>
    <xf numFmtId="0" fontId="17" fillId="2" borderId="0" xfId="0" applyFont="1" applyFill="1" applyAlignment="1">
      <alignment horizontal="left" vertical="top" wrapText="1"/>
    </xf>
    <xf numFmtId="0" fontId="48" fillId="0" borderId="0" xfId="0" applyFont="1" applyAlignment="1">
      <alignment vertical="center" wrapText="1"/>
    </xf>
    <xf numFmtId="0" fontId="39" fillId="0" borderId="3" xfId="0" applyFont="1" applyBorder="1" applyAlignment="1">
      <alignment vertical="center" wrapText="1"/>
    </xf>
    <xf numFmtId="0" fontId="1" fillId="0" borderId="3" xfId="0" applyFont="1" applyBorder="1" applyAlignment="1">
      <alignment vertical="center" wrapText="1"/>
    </xf>
    <xf numFmtId="0" fontId="25" fillId="0" borderId="3" xfId="0" applyFont="1" applyBorder="1" applyAlignment="1">
      <alignment wrapText="1"/>
    </xf>
    <xf numFmtId="0" fontId="25" fillId="0" borderId="3" xfId="0" applyFont="1" applyBorder="1" applyAlignment="1">
      <alignment horizontal="center" wrapText="1"/>
    </xf>
    <xf numFmtId="9" fontId="25" fillId="0" borderId="3" xfId="0" applyNumberFormat="1" applyFont="1" applyBorder="1" applyAlignment="1">
      <alignment horizontal="center" wrapText="1"/>
    </xf>
    <xf numFmtId="0" fontId="39" fillId="0" borderId="3" xfId="0" applyFont="1" applyBorder="1" applyAlignment="1">
      <alignment horizontal="center" vertical="center" wrapText="1"/>
    </xf>
    <xf numFmtId="0" fontId="39" fillId="4" borderId="3" xfId="0" applyFont="1" applyFill="1" applyBorder="1" applyAlignment="1">
      <alignment horizontal="center" vertical="center" wrapText="1"/>
    </xf>
    <xf numFmtId="9" fontId="39" fillId="4" borderId="3" xfId="0" applyNumberFormat="1" applyFont="1" applyFill="1" applyBorder="1" applyAlignment="1">
      <alignment horizontal="center" vertical="center" wrapText="1"/>
    </xf>
    <xf numFmtId="0" fontId="1" fillId="0" borderId="3" xfId="0" applyNumberFormat="1" applyFont="1" applyBorder="1" applyAlignment="1"/>
    <xf numFmtId="0" fontId="12" fillId="0" borderId="3" xfId="0" applyFont="1" applyFill="1" applyBorder="1" applyAlignment="1">
      <alignment horizontal="center" vertical="center" wrapText="1"/>
    </xf>
    <xf numFmtId="0" fontId="8" fillId="0" borderId="3" xfId="0" applyFont="1" applyFill="1" applyBorder="1" applyAlignment="1">
      <alignment horizontal="left" vertical="center" wrapText="1"/>
    </xf>
    <xf numFmtId="0" fontId="39" fillId="0" borderId="3" xfId="0" applyFont="1" applyFill="1" applyBorder="1" applyAlignment="1">
      <alignment vertical="center" wrapText="1"/>
    </xf>
    <xf numFmtId="0" fontId="39" fillId="14" borderId="3" xfId="0" applyFont="1" applyFill="1" applyBorder="1" applyAlignment="1">
      <alignment vertical="center" wrapText="1"/>
    </xf>
    <xf numFmtId="1" fontId="3" fillId="3" borderId="3" xfId="0" applyNumberFormat="1" applyFont="1" applyFill="1" applyBorder="1" applyAlignment="1">
      <alignment horizontal="center" vertical="center" wrapText="1"/>
    </xf>
    <xf numFmtId="0" fontId="49" fillId="0" borderId="3" xfId="0" applyFont="1" applyBorder="1" applyAlignment="1">
      <alignment vertical="center" wrapText="1"/>
    </xf>
    <xf numFmtId="0" fontId="12" fillId="13" borderId="2" xfId="0" applyNumberFormat="1" applyFont="1" applyFill="1" applyBorder="1" applyAlignment="1">
      <alignment horizontal="center" vertical="center" wrapText="1"/>
    </xf>
    <xf numFmtId="0" fontId="4" fillId="4" borderId="3" xfId="0" applyNumberFormat="1" applyFont="1" applyFill="1" applyBorder="1" applyAlignment="1">
      <alignment horizontal="left" vertical="center" wrapText="1"/>
    </xf>
    <xf numFmtId="0" fontId="4" fillId="4" borderId="3" xfId="0" applyNumberFormat="1" applyFont="1" applyFill="1" applyBorder="1" applyAlignment="1">
      <alignment horizontal="center" vertical="center" wrapText="1"/>
    </xf>
    <xf numFmtId="0" fontId="20" fillId="4" borderId="0" xfId="0" applyNumberFormat="1" applyFont="1" applyFill="1" applyAlignment="1"/>
    <xf numFmtId="0" fontId="21" fillId="4" borderId="0" xfId="0" applyFont="1" applyFill="1" applyAlignment="1">
      <alignment vertical="top" wrapText="1"/>
    </xf>
    <xf numFmtId="0" fontId="27" fillId="0" borderId="3" xfId="0" applyFont="1" applyBorder="1" applyAlignment="1">
      <alignment vertical="top" wrapText="1"/>
    </xf>
    <xf numFmtId="0" fontId="26" fillId="0" borderId="3" xfId="0" applyFont="1" applyBorder="1" applyAlignment="1"/>
    <xf numFmtId="0" fontId="35" fillId="0" borderId="3" xfId="0" applyFont="1" applyBorder="1" applyAlignment="1">
      <alignment vertical="top" wrapText="1"/>
    </xf>
    <xf numFmtId="0" fontId="39" fillId="0" borderId="19" xfId="0" applyFont="1" applyBorder="1" applyAlignment="1">
      <alignment vertical="center" wrapText="1"/>
    </xf>
    <xf numFmtId="0" fontId="39" fillId="0" borderId="20" xfId="0" applyFont="1" applyBorder="1" applyAlignment="1">
      <alignment vertical="center" wrapText="1"/>
    </xf>
    <xf numFmtId="0" fontId="25" fillId="0" borderId="20" xfId="0" applyFont="1" applyBorder="1" applyAlignment="1">
      <alignment vertical="center" wrapText="1"/>
    </xf>
    <xf numFmtId="0" fontId="39" fillId="0" borderId="21" xfId="0" applyFont="1" applyBorder="1" applyAlignment="1">
      <alignment vertical="center" wrapText="1"/>
    </xf>
    <xf numFmtId="0" fontId="1" fillId="0" borderId="3" xfId="0" applyFont="1" applyFill="1" applyBorder="1" applyAlignment="1">
      <alignment vertical="center" wrapText="1"/>
    </xf>
    <xf numFmtId="0" fontId="3" fillId="3" borderId="3" xfId="0" applyNumberFormat="1" applyFont="1" applyFill="1" applyBorder="1" applyAlignment="1">
      <alignment horizontal="left" vertical="center" wrapText="1"/>
    </xf>
    <xf numFmtId="0" fontId="1" fillId="0" borderId="3" xfId="0" applyFont="1" applyBorder="1" applyAlignment="1">
      <alignment vertical="center" wrapText="1"/>
    </xf>
    <xf numFmtId="0" fontId="16" fillId="0" borderId="0" xfId="14" applyFont="1" applyAlignment="1"/>
    <xf numFmtId="0" fontId="16" fillId="0" borderId="15" xfId="14" applyFont="1" applyBorder="1" applyAlignment="1"/>
    <xf numFmtId="0" fontId="16" fillId="0" borderId="16" xfId="14" applyFont="1" applyBorder="1" applyAlignment="1"/>
    <xf numFmtId="0" fontId="16" fillId="0" borderId="17" xfId="14" applyFont="1" applyBorder="1" applyAlignment="1"/>
    <xf numFmtId="0" fontId="16" fillId="0" borderId="18" xfId="14" applyFont="1" applyBorder="1" applyAlignment="1"/>
    <xf numFmtId="0" fontId="3" fillId="4" borderId="3" xfId="0" applyFont="1" applyFill="1" applyBorder="1" applyAlignment="1">
      <alignment horizontal="left" vertical="center" wrapText="1"/>
    </xf>
    <xf numFmtId="0" fontId="3" fillId="0" borderId="3" xfId="0" applyFont="1" applyBorder="1" applyAlignment="1">
      <alignment horizontal="left" vertical="center" wrapText="1"/>
    </xf>
    <xf numFmtId="0" fontId="1" fillId="3" borderId="3" xfId="0" applyNumberFormat="1" applyFont="1" applyFill="1" applyBorder="1" applyAlignment="1">
      <alignment vertical="center" wrapText="1"/>
    </xf>
    <xf numFmtId="0" fontId="12" fillId="15" borderId="3" xfId="0" applyNumberFormat="1" applyFont="1" applyFill="1" applyBorder="1" applyAlignment="1">
      <alignment horizontal="center" vertical="center" wrapText="1"/>
    </xf>
    <xf numFmtId="0" fontId="12" fillId="18" borderId="2" xfId="0" applyNumberFormat="1" applyFont="1" applyFill="1" applyBorder="1" applyAlignment="1">
      <alignment horizontal="center" vertical="center" wrapText="1"/>
    </xf>
    <xf numFmtId="0" fontId="52" fillId="0" borderId="0" xfId="0" applyFont="1" applyFill="1" applyBorder="1" applyAlignment="1">
      <alignment vertical="center" wrapText="1"/>
    </xf>
    <xf numFmtId="0" fontId="53" fillId="0" borderId="0" xfId="0" applyFont="1" applyAlignment="1"/>
    <xf numFmtId="0" fontId="25" fillId="0" borderId="0" xfId="0" applyFont="1" applyAlignment="1"/>
    <xf numFmtId="0" fontId="51" fillId="0" borderId="0" xfId="0" applyFont="1" applyFill="1" applyBorder="1" applyAlignment="1">
      <alignment vertical="top" wrapText="1"/>
    </xf>
    <xf numFmtId="0" fontId="24" fillId="0" borderId="3" xfId="0" applyFont="1" applyBorder="1" applyAlignment="1">
      <alignment horizontal="left" vertical="center" wrapText="1"/>
    </xf>
    <xf numFmtId="0" fontId="24" fillId="0" borderId="0" xfId="0" applyFont="1" applyAlignment="1">
      <alignment vertical="center" wrapText="1"/>
    </xf>
    <xf numFmtId="0" fontId="0" fillId="0" borderId="3" xfId="0" applyFont="1" applyBorder="1" applyAlignment="1">
      <alignment vertical="top" wrapText="1"/>
    </xf>
    <xf numFmtId="14" fontId="0" fillId="0" borderId="3" xfId="0" applyNumberFormat="1" applyFont="1" applyBorder="1" applyAlignment="1">
      <alignment horizontal="left" vertical="top" wrapText="1"/>
    </xf>
    <xf numFmtId="0" fontId="0" fillId="0" borderId="0" xfId="0" applyFont="1" applyAlignment="1">
      <alignment horizontal="left" vertical="top" wrapText="1"/>
    </xf>
    <xf numFmtId="0" fontId="1" fillId="0" borderId="13" xfId="0" applyFont="1" applyBorder="1" applyAlignment="1">
      <alignment vertical="center" wrapText="1"/>
    </xf>
    <xf numFmtId="0" fontId="1" fillId="0" borderId="7" xfId="0" applyFont="1" applyBorder="1" applyAlignment="1">
      <alignment vertical="center" wrapText="1"/>
    </xf>
    <xf numFmtId="0" fontId="1" fillId="0" borderId="14" xfId="0" applyFont="1" applyBorder="1" applyAlignment="1">
      <alignment vertical="center" wrapText="1"/>
    </xf>
    <xf numFmtId="0" fontId="1" fillId="0" borderId="15" xfId="0" applyFont="1" applyBorder="1" applyAlignment="1">
      <alignment vertical="top" wrapText="1"/>
    </xf>
    <xf numFmtId="0" fontId="1" fillId="0" borderId="0" xfId="0" applyFont="1" applyBorder="1" applyAlignment="1">
      <alignment vertical="top" wrapText="1"/>
    </xf>
    <xf numFmtId="0" fontId="1" fillId="0" borderId="16" xfId="0" applyFont="1" applyBorder="1" applyAlignment="1">
      <alignment vertical="top" wrapText="1"/>
    </xf>
    <xf numFmtId="0" fontId="17" fillId="0" borderId="15" xfId="0" applyFont="1" applyBorder="1" applyAlignment="1">
      <alignment vertical="top" wrapText="1"/>
    </xf>
    <xf numFmtId="0" fontId="17" fillId="0" borderId="0" xfId="0" applyFont="1" applyBorder="1" applyAlignment="1">
      <alignment vertical="top" wrapText="1"/>
    </xf>
    <xf numFmtId="0" fontId="17" fillId="0" borderId="16" xfId="0" applyFont="1" applyBorder="1" applyAlignment="1">
      <alignment vertical="top" wrapText="1"/>
    </xf>
    <xf numFmtId="0" fontId="17" fillId="0" borderId="17" xfId="0" applyFont="1" applyBorder="1" applyAlignment="1">
      <alignment vertical="top" wrapText="1"/>
    </xf>
    <xf numFmtId="0" fontId="17" fillId="0" borderId="22" xfId="0" applyFont="1" applyBorder="1" applyAlignment="1">
      <alignment vertical="top" wrapText="1"/>
    </xf>
    <xf numFmtId="0" fontId="17" fillId="0" borderId="18" xfId="0" applyFont="1" applyBorder="1" applyAlignment="1">
      <alignment vertical="top" wrapText="1"/>
    </xf>
    <xf numFmtId="0" fontId="1" fillId="0" borderId="3" xfId="0" applyFont="1" applyBorder="1" applyAlignment="1">
      <alignment horizontal="left" vertical="center" wrapText="1"/>
    </xf>
    <xf numFmtId="0" fontId="17" fillId="0" borderId="0" xfId="0" applyFont="1" applyAlignment="1">
      <alignment vertical="top" wrapText="1"/>
    </xf>
    <xf numFmtId="0" fontId="39" fillId="0" borderId="17" xfId="0" applyFont="1" applyBorder="1" applyAlignment="1">
      <alignment vertical="center" wrapText="1"/>
    </xf>
    <xf numFmtId="0" fontId="39" fillId="0" borderId="22" xfId="0" applyFont="1" applyBorder="1" applyAlignment="1">
      <alignment vertical="center" wrapText="1"/>
    </xf>
    <xf numFmtId="0" fontId="25" fillId="0" borderId="22" xfId="0" applyFont="1" applyFill="1" applyBorder="1" applyAlignment="1">
      <alignment horizontal="left" vertical="center"/>
    </xf>
    <xf numFmtId="0" fontId="25" fillId="0" borderId="18" xfId="0" applyFont="1" applyFill="1" applyBorder="1" applyAlignment="1">
      <alignment horizontal="left" vertical="center"/>
    </xf>
    <xf numFmtId="0" fontId="55" fillId="2" borderId="3" xfId="0" applyNumberFormat="1" applyFont="1" applyFill="1" applyBorder="1" applyAlignment="1">
      <alignment horizontal="center" vertical="center" wrapText="1"/>
    </xf>
    <xf numFmtId="1" fontId="55" fillId="2" borderId="3" xfId="0" applyNumberFormat="1" applyFont="1" applyFill="1" applyBorder="1" applyAlignment="1">
      <alignment horizontal="left" vertical="center" wrapText="1"/>
    </xf>
    <xf numFmtId="0" fontId="57" fillId="4" borderId="3" xfId="0" applyNumberFormat="1" applyFont="1" applyFill="1" applyBorder="1" applyAlignment="1">
      <alignment vertical="center" wrapText="1"/>
    </xf>
    <xf numFmtId="0" fontId="2" fillId="0" borderId="3" xfId="0" applyNumberFormat="1" applyFont="1" applyFill="1" applyBorder="1" applyAlignment="1">
      <alignment vertical="center" wrapText="1"/>
    </xf>
    <xf numFmtId="164" fontId="6" fillId="0" borderId="3" xfId="0" applyNumberFormat="1" applyFont="1" applyFill="1" applyBorder="1" applyAlignment="1">
      <alignment vertical="center" wrapText="1"/>
    </xf>
    <xf numFmtId="0" fontId="4" fillId="0" borderId="3" xfId="0" applyNumberFormat="1" applyFont="1" applyFill="1" applyBorder="1" applyAlignment="1">
      <alignment vertical="center" wrapText="1"/>
    </xf>
    <xf numFmtId="0" fontId="4" fillId="0" borderId="3" xfId="0" applyNumberFormat="1" applyFont="1" applyFill="1" applyBorder="1" applyAlignment="1">
      <alignment horizontal="center" vertical="center" wrapText="1"/>
    </xf>
    <xf numFmtId="1" fontId="4" fillId="0" borderId="3" xfId="0" applyNumberFormat="1" applyFont="1" applyFill="1" applyBorder="1" applyAlignment="1">
      <alignment horizontal="left" vertical="center" wrapText="1"/>
    </xf>
    <xf numFmtId="0" fontId="14" fillId="0" borderId="3" xfId="0" applyNumberFormat="1" applyFont="1" applyFill="1" applyBorder="1" applyAlignment="1">
      <alignment vertical="center" wrapText="1"/>
    </xf>
    <xf numFmtId="0" fontId="21" fillId="0" borderId="3" xfId="0" applyNumberFormat="1" applyFont="1" applyFill="1" applyBorder="1" applyAlignment="1">
      <alignment vertical="center" wrapText="1"/>
    </xf>
    <xf numFmtId="0" fontId="3" fillId="0" borderId="3" xfId="0" applyNumberFormat="1" applyFont="1" applyFill="1" applyBorder="1" applyAlignment="1">
      <alignment horizontal="left" vertical="center" wrapText="1"/>
    </xf>
    <xf numFmtId="0" fontId="5" fillId="0" borderId="3" xfId="0" applyNumberFormat="1" applyFont="1" applyFill="1" applyBorder="1" applyAlignment="1">
      <alignment vertical="center" wrapText="1"/>
    </xf>
    <xf numFmtId="0" fontId="50" fillId="0" borderId="3" xfId="0" applyNumberFormat="1" applyFont="1" applyFill="1" applyBorder="1" applyAlignment="1">
      <alignment vertical="center" wrapText="1"/>
    </xf>
    <xf numFmtId="0" fontId="11" fillId="4" borderId="3" xfId="0" applyNumberFormat="1" applyFont="1" applyFill="1" applyBorder="1" applyAlignment="1">
      <alignment horizontal="left" vertical="center" wrapText="1"/>
    </xf>
    <xf numFmtId="0" fontId="0" fillId="0" borderId="3" xfId="0" applyFont="1" applyBorder="1" applyAlignment="1">
      <alignment horizontal="left" vertical="top" wrapText="1"/>
    </xf>
    <xf numFmtId="0" fontId="16" fillId="0" borderId="0" xfId="1"/>
    <xf numFmtId="0" fontId="17" fillId="0" borderId="0" xfId="0" applyFont="1" applyAlignment="1">
      <alignment vertical="top" wrapText="1"/>
    </xf>
    <xf numFmtId="0" fontId="17" fillId="0" borderId="0" xfId="0" applyFont="1" applyAlignment="1">
      <alignment horizontal="left" vertical="top" wrapText="1"/>
    </xf>
    <xf numFmtId="0" fontId="59" fillId="0" borderId="0" xfId="0" applyFont="1" applyAlignment="1">
      <alignment vertical="top" wrapText="1"/>
    </xf>
    <xf numFmtId="0" fontId="60" fillId="20" borderId="8" xfId="0" applyFont="1" applyFill="1" applyBorder="1" applyAlignment="1">
      <alignment vertical="top" wrapText="1"/>
    </xf>
    <xf numFmtId="0" fontId="0" fillId="0" borderId="0" xfId="0" applyFont="1" applyAlignment="1">
      <alignment vertical="top" wrapText="1"/>
    </xf>
    <xf numFmtId="0" fontId="61" fillId="22" borderId="5" xfId="0" applyFont="1" applyFill="1" applyBorder="1" applyAlignment="1">
      <alignment vertical="top" wrapText="1"/>
    </xf>
    <xf numFmtId="0" fontId="61" fillId="21" borderId="5" xfId="0" applyFont="1" applyFill="1" applyBorder="1" applyAlignment="1">
      <alignment vertical="top" wrapText="1"/>
    </xf>
    <xf numFmtId="0" fontId="59" fillId="23" borderId="0" xfId="0" applyFont="1" applyFill="1" applyAlignment="1">
      <alignment vertical="top" wrapText="1"/>
    </xf>
    <xf numFmtId="0" fontId="59" fillId="24" borderId="0" xfId="0" applyFont="1" applyFill="1" applyAlignment="1">
      <alignment vertical="top" wrapText="1"/>
    </xf>
    <xf numFmtId="0" fontId="59" fillId="25" borderId="0" xfId="0" applyFont="1" applyFill="1" applyAlignment="1"/>
    <xf numFmtId="0" fontId="59" fillId="25" borderId="0" xfId="0" applyFont="1" applyFill="1" applyAlignment="1">
      <alignment horizontal="center"/>
    </xf>
    <xf numFmtId="0" fontId="59" fillId="25" borderId="0" xfId="0" applyFont="1" applyFill="1" applyBorder="1" applyAlignment="1">
      <alignment horizontal="center"/>
    </xf>
    <xf numFmtId="0" fontId="61" fillId="20" borderId="0" xfId="0" applyFont="1" applyFill="1" applyAlignment="1">
      <alignment vertical="top"/>
    </xf>
    <xf numFmtId="0" fontId="60" fillId="20" borderId="23" xfId="0" applyFont="1" applyFill="1" applyBorder="1" applyAlignment="1">
      <alignment vertical="top" wrapText="1"/>
    </xf>
    <xf numFmtId="0" fontId="59" fillId="21" borderId="0" xfId="0" applyFont="1" applyFill="1" applyAlignment="1">
      <alignment horizontal="center" wrapText="1"/>
    </xf>
    <xf numFmtId="0" fontId="59" fillId="23" borderId="0" xfId="0" applyFont="1" applyFill="1" applyAlignment="1">
      <alignment horizontal="center" wrapText="1"/>
    </xf>
    <xf numFmtId="0" fontId="59" fillId="23" borderId="0" xfId="0" applyFont="1" applyFill="1" applyAlignment="1">
      <alignment wrapText="1"/>
    </xf>
    <xf numFmtId="0" fontId="59" fillId="24" borderId="0" xfId="0" applyFont="1" applyFill="1" applyAlignment="1">
      <alignment wrapText="1"/>
    </xf>
    <xf numFmtId="0" fontId="61" fillId="20" borderId="23" xfId="0" applyFont="1" applyFill="1" applyBorder="1" applyAlignment="1">
      <alignment vertical="top"/>
    </xf>
    <xf numFmtId="0" fontId="62" fillId="8" borderId="5" xfId="0" applyFont="1" applyFill="1" applyBorder="1" applyAlignment="1">
      <alignment vertical="center" wrapText="1"/>
    </xf>
    <xf numFmtId="0" fontId="59" fillId="23" borderId="8" xfId="0" applyFont="1" applyFill="1" applyBorder="1" applyAlignment="1">
      <alignment horizontal="center" wrapText="1"/>
    </xf>
    <xf numFmtId="0" fontId="59" fillId="23" borderId="8" xfId="0" applyFont="1" applyFill="1" applyBorder="1" applyAlignment="1">
      <alignment wrapText="1"/>
    </xf>
    <xf numFmtId="0" fontId="59" fillId="24" borderId="8" xfId="0" applyFont="1" applyFill="1" applyBorder="1" applyAlignment="1">
      <alignment wrapText="1"/>
    </xf>
    <xf numFmtId="0" fontId="60" fillId="20" borderId="0" xfId="0" applyFont="1" applyFill="1" applyAlignment="1">
      <alignment vertical="top" wrapText="1"/>
    </xf>
    <xf numFmtId="0" fontId="63" fillId="21" borderId="23" xfId="0" applyFont="1" applyFill="1" applyBorder="1" applyAlignment="1">
      <alignment vertical="top" wrapText="1"/>
    </xf>
    <xf numFmtId="0" fontId="60" fillId="22" borderId="23" xfId="0" applyFont="1" applyFill="1" applyBorder="1" applyAlignment="1">
      <alignment vertical="top" wrapText="1"/>
    </xf>
    <xf numFmtId="0" fontId="63" fillId="21" borderId="0" xfId="0" applyFont="1" applyFill="1" applyAlignment="1">
      <alignment vertical="top" wrapText="1"/>
    </xf>
    <xf numFmtId="0" fontId="63" fillId="22" borderId="23" xfId="0" applyFont="1" applyFill="1" applyBorder="1" applyAlignment="1">
      <alignment vertical="top" wrapText="1"/>
    </xf>
    <xf numFmtId="0" fontId="59" fillId="25" borderId="0" xfId="0" applyFont="1" applyFill="1" applyAlignment="1">
      <alignment vertical="top" wrapText="1"/>
    </xf>
    <xf numFmtId="0" fontId="60" fillId="21" borderId="23" xfId="0" applyFont="1" applyFill="1" applyBorder="1" applyAlignment="1">
      <alignment vertical="top" wrapText="1"/>
    </xf>
    <xf numFmtId="0" fontId="63" fillId="24" borderId="0" xfId="0" applyFont="1" applyFill="1" applyAlignment="1">
      <alignment vertical="top" wrapText="1"/>
    </xf>
    <xf numFmtId="0" fontId="63" fillId="24" borderId="0" xfId="0" applyFont="1" applyFill="1" applyAlignment="1">
      <alignment horizontal="right" vertical="top" wrapText="1"/>
    </xf>
    <xf numFmtId="0" fontId="60" fillId="20" borderId="23" xfId="0" applyFont="1" applyFill="1" applyBorder="1" applyAlignment="1">
      <alignment vertical="top"/>
    </xf>
    <xf numFmtId="0" fontId="63" fillId="23" borderId="23" xfId="0" applyFont="1" applyFill="1" applyBorder="1" applyAlignment="1">
      <alignment vertical="top" wrapText="1"/>
    </xf>
    <xf numFmtId="0" fontId="63" fillId="24" borderId="23" xfId="0" applyFont="1" applyFill="1" applyBorder="1" applyAlignment="1">
      <alignment vertical="top" wrapText="1"/>
    </xf>
    <xf numFmtId="0" fontId="63" fillId="24" borderId="23" xfId="0" applyFont="1" applyFill="1" applyBorder="1" applyAlignment="1">
      <alignment horizontal="right" vertical="top" wrapText="1"/>
    </xf>
    <xf numFmtId="0" fontId="59" fillId="21" borderId="0" xfId="0" applyFont="1" applyFill="1" applyAlignment="1">
      <alignment vertical="top" wrapText="1"/>
    </xf>
    <xf numFmtId="0" fontId="25" fillId="9" borderId="0" xfId="0" applyFont="1" applyFill="1" applyBorder="1" applyAlignment="1">
      <alignment wrapText="1"/>
    </xf>
    <xf numFmtId="0" fontId="25" fillId="0" borderId="0" xfId="0" applyFont="1" applyBorder="1" applyAlignment="1">
      <alignment wrapText="1"/>
    </xf>
    <xf numFmtId="0" fontId="17" fillId="0" borderId="0" xfId="0" applyFont="1" applyAlignment="1">
      <alignment horizontal="left" vertical="top" wrapText="1"/>
    </xf>
    <xf numFmtId="0" fontId="24" fillId="0" borderId="27" xfId="0" applyFont="1" applyBorder="1" applyAlignment="1">
      <alignment horizontal="center" vertical="center" wrapText="1"/>
    </xf>
    <xf numFmtId="0" fontId="24" fillId="0" borderId="28" xfId="0" applyFont="1" applyBorder="1" applyAlignment="1">
      <alignment horizontal="center" vertical="center" wrapText="1"/>
    </xf>
    <xf numFmtId="0" fontId="24" fillId="0" borderId="5" xfId="0" applyFont="1" applyBorder="1" applyAlignment="1">
      <alignment horizontal="center" vertical="center" wrapText="1"/>
    </xf>
    <xf numFmtId="0" fontId="65" fillId="24" borderId="0" xfId="0" applyFont="1" applyFill="1" applyAlignment="1">
      <alignment horizontal="left" vertical="top" wrapText="1"/>
    </xf>
    <xf numFmtId="0" fontId="21" fillId="2" borderId="0" xfId="0" applyFont="1" applyFill="1" applyAlignment="1">
      <alignment vertical="top" wrapText="1"/>
    </xf>
    <xf numFmtId="0" fontId="17" fillId="0" borderId="0" xfId="0" applyFont="1" applyAlignment="1">
      <alignment horizontal="left" vertical="top" wrapText="1"/>
    </xf>
    <xf numFmtId="0" fontId="59" fillId="24" borderId="0" xfId="0" applyFont="1" applyFill="1" applyAlignment="1">
      <alignment vertical="top" wrapText="1"/>
    </xf>
    <xf numFmtId="0" fontId="12" fillId="2" borderId="28"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11" fillId="4" borderId="3" xfId="0" applyNumberFormat="1" applyFont="1" applyFill="1" applyBorder="1" applyAlignment="1">
      <alignment horizontal="left" vertical="center" wrapText="1"/>
    </xf>
    <xf numFmtId="0" fontId="4" fillId="2" borderId="3" xfId="0" applyNumberFormat="1" applyFont="1" applyFill="1" applyBorder="1" applyAlignment="1">
      <alignment horizontal="left" vertical="center" wrapText="1"/>
    </xf>
    <xf numFmtId="0" fontId="0" fillId="0" borderId="0" xfId="0" applyFont="1" applyAlignment="1">
      <alignment vertical="top" wrapText="1"/>
    </xf>
    <xf numFmtId="0" fontId="59" fillId="25" borderId="0" xfId="0" applyFont="1" applyFill="1" applyAlignment="1"/>
    <xf numFmtId="0" fontId="17" fillId="16" borderId="0" xfId="0" applyFont="1" applyFill="1" applyAlignment="1">
      <alignment vertical="top" wrapText="1"/>
    </xf>
    <xf numFmtId="0" fontId="8" fillId="16" borderId="0" xfId="0" applyFont="1" applyFill="1" applyAlignment="1">
      <alignment horizontal="left" vertical="top" wrapText="1"/>
    </xf>
    <xf numFmtId="0" fontId="17" fillId="16" borderId="0" xfId="0" applyFont="1" applyFill="1" applyAlignment="1">
      <alignment horizontal="left" vertical="top" wrapText="1"/>
    </xf>
    <xf numFmtId="0" fontId="15" fillId="16" borderId="0" xfId="0" applyFont="1" applyFill="1" applyAlignment="1">
      <alignment vertical="top" wrapText="1"/>
    </xf>
    <xf numFmtId="0" fontId="25" fillId="0" borderId="0" xfId="0" applyFont="1" applyBorder="1" applyAlignment="1"/>
    <xf numFmtId="0" fontId="25" fillId="0" borderId="7" xfId="0" applyFont="1" applyBorder="1" applyAlignment="1"/>
    <xf numFmtId="0" fontId="3" fillId="3" borderId="3" xfId="0" applyNumberFormat="1" applyFont="1" applyFill="1" applyBorder="1" applyAlignment="1">
      <alignment horizontal="left" vertical="center" wrapText="1"/>
    </xf>
    <xf numFmtId="0" fontId="37" fillId="3" borderId="3" xfId="0" applyNumberFormat="1" applyFont="1" applyFill="1" applyBorder="1" applyAlignment="1">
      <alignment horizontal="left" vertical="center" wrapText="1"/>
    </xf>
    <xf numFmtId="0" fontId="0" fillId="0" borderId="0" xfId="0" applyFont="1" applyAlignment="1">
      <alignment vertical="top" wrapText="1"/>
    </xf>
    <xf numFmtId="0" fontId="59" fillId="24" borderId="0" xfId="0" applyFont="1" applyFill="1" applyAlignment="1">
      <alignment vertical="top" wrapText="1"/>
    </xf>
    <xf numFmtId="0" fontId="25" fillId="25" borderId="0" xfId="0" applyFont="1" applyFill="1" applyAlignment="1">
      <alignment horizontal="center"/>
    </xf>
    <xf numFmtId="0" fontId="45" fillId="6" borderId="3" xfId="0" applyNumberFormat="1" applyFont="1" applyFill="1" applyBorder="1" applyAlignment="1">
      <alignment horizontal="center" vertical="center" wrapText="1"/>
    </xf>
    <xf numFmtId="0" fontId="26" fillId="0" borderId="3" xfId="0" applyNumberFormat="1" applyFont="1" applyBorder="1" applyAlignment="1">
      <alignment horizontal="center" vertical="center" wrapText="1"/>
    </xf>
    <xf numFmtId="0" fontId="35" fillId="12" borderId="3" xfId="0" applyNumberFormat="1" applyFont="1" applyFill="1" applyBorder="1" applyAlignment="1">
      <alignment vertical="center" wrapText="1"/>
    </xf>
    <xf numFmtId="0" fontId="37" fillId="0" borderId="3" xfId="0" applyNumberFormat="1" applyFont="1" applyFill="1" applyBorder="1" applyAlignment="1">
      <alignment horizontal="center" vertical="center" wrapText="1"/>
    </xf>
    <xf numFmtId="0" fontId="3" fillId="5" borderId="3" xfId="0" applyNumberFormat="1" applyFont="1" applyFill="1" applyBorder="1" applyAlignment="1">
      <alignment horizontal="left" vertical="center" wrapText="1"/>
    </xf>
    <xf numFmtId="0" fontId="51" fillId="4" borderId="3" xfId="0" applyNumberFormat="1" applyFont="1" applyFill="1" applyBorder="1" applyAlignment="1">
      <alignment horizontal="center" vertical="center" wrapText="1"/>
    </xf>
    <xf numFmtId="0" fontId="51" fillId="2" borderId="0" xfId="0" applyFont="1" applyFill="1" applyAlignment="1">
      <alignment vertical="top" wrapText="1"/>
    </xf>
    <xf numFmtId="0" fontId="60" fillId="27" borderId="32" xfId="0" applyFont="1" applyFill="1" applyBorder="1" applyAlignment="1">
      <alignment vertical="top" wrapText="1"/>
    </xf>
    <xf numFmtId="0" fontId="63" fillId="27" borderId="8" xfId="0" applyFont="1" applyFill="1" applyBorder="1" applyAlignment="1">
      <alignment vertical="top" wrapText="1"/>
    </xf>
    <xf numFmtId="0" fontId="66" fillId="27" borderId="8" xfId="0" applyFont="1" applyFill="1" applyBorder="1" applyAlignment="1">
      <alignment vertical="top" wrapText="1"/>
    </xf>
    <xf numFmtId="0" fontId="60" fillId="28" borderId="33" xfId="0" applyFont="1" applyFill="1" applyBorder="1" applyAlignment="1">
      <alignment vertical="top" wrapText="1"/>
    </xf>
    <xf numFmtId="0" fontId="63" fillId="28" borderId="34" xfId="0" applyFont="1" applyFill="1" applyBorder="1" applyAlignment="1">
      <alignment vertical="top" wrapText="1"/>
    </xf>
    <xf numFmtId="0" fontId="25" fillId="21" borderId="0" xfId="0" applyFont="1" applyFill="1" applyAlignment="1">
      <alignment horizontal="center" wrapText="1"/>
    </xf>
    <xf numFmtId="0" fontId="60" fillId="26" borderId="29" xfId="0" applyFont="1" applyFill="1" applyBorder="1" applyAlignment="1">
      <alignment vertical="top" wrapText="1"/>
    </xf>
    <xf numFmtId="0" fontId="60" fillId="26" borderId="35" xfId="0" applyFont="1" applyFill="1" applyBorder="1" applyAlignment="1">
      <alignment vertical="top" wrapText="1"/>
    </xf>
    <xf numFmtId="0" fontId="63" fillId="27" borderId="36" xfId="0" applyFont="1" applyFill="1" applyBorder="1" applyAlignment="1">
      <alignment vertical="top" wrapText="1"/>
    </xf>
    <xf numFmtId="0" fontId="60" fillId="28" borderId="37" xfId="0" applyFont="1" applyFill="1" applyBorder="1" applyAlignment="1">
      <alignment vertical="top" wrapText="1"/>
    </xf>
    <xf numFmtId="0" fontId="60" fillId="28" borderId="34" xfId="0" applyFont="1" applyFill="1" applyBorder="1" applyAlignment="1">
      <alignment vertical="top" wrapText="1"/>
    </xf>
    <xf numFmtId="0" fontId="60" fillId="26" borderId="38" xfId="0" applyFont="1" applyFill="1" applyBorder="1" applyAlignment="1">
      <alignment vertical="top"/>
    </xf>
    <xf numFmtId="0" fontId="60" fillId="26" borderId="8" xfId="0" applyFont="1" applyFill="1" applyBorder="1" applyAlignment="1">
      <alignment vertical="top" wrapText="1"/>
    </xf>
    <xf numFmtId="0" fontId="60" fillId="28" borderId="8" xfId="0" applyFont="1" applyFill="1" applyBorder="1" applyAlignment="1">
      <alignment vertical="top" wrapText="1"/>
    </xf>
    <xf numFmtId="0" fontId="60" fillId="26" borderId="30" xfId="0" applyFont="1" applyFill="1" applyBorder="1" applyAlignment="1">
      <alignment vertical="top" wrapText="1"/>
    </xf>
    <xf numFmtId="0" fontId="60" fillId="28" borderId="39" xfId="0" applyFont="1" applyFill="1" applyBorder="1" applyAlignment="1">
      <alignment vertical="top" wrapText="1"/>
    </xf>
    <xf numFmtId="0" fontId="60" fillId="26" borderId="40" xfId="0" applyFont="1" applyFill="1" applyBorder="1" applyAlignment="1">
      <alignment vertical="top" wrapText="1"/>
    </xf>
    <xf numFmtId="0" fontId="66" fillId="27" borderId="8" xfId="0" applyFont="1" applyFill="1" applyBorder="1" applyAlignment="1">
      <alignment wrapText="1"/>
    </xf>
    <xf numFmtId="0" fontId="60" fillId="27" borderId="8" xfId="0" applyFont="1" applyFill="1" applyBorder="1" applyAlignment="1">
      <alignment vertical="top" wrapText="1"/>
    </xf>
    <xf numFmtId="0" fontId="63" fillId="28" borderId="39" xfId="0" applyFont="1" applyFill="1" applyBorder="1" applyAlignment="1">
      <alignment vertical="top" wrapText="1"/>
    </xf>
    <xf numFmtId="0" fontId="60" fillId="26" borderId="42" xfId="0" applyFont="1" applyFill="1" applyBorder="1" applyAlignment="1">
      <alignment vertical="top" wrapText="1"/>
    </xf>
    <xf numFmtId="0" fontId="63" fillId="28" borderId="8" xfId="0" applyFont="1" applyFill="1" applyBorder="1" applyAlignment="1">
      <alignment vertical="top" wrapText="1"/>
    </xf>
    <xf numFmtId="0" fontId="60" fillId="26" borderId="38" xfId="0" applyFont="1" applyFill="1" applyBorder="1" applyAlignment="1">
      <alignment vertical="top" wrapText="1"/>
    </xf>
    <xf numFmtId="0" fontId="60" fillId="26" borderId="43" xfId="0" applyFont="1" applyFill="1" applyBorder="1" applyAlignment="1">
      <alignment vertical="top" wrapText="1"/>
    </xf>
    <xf numFmtId="0" fontId="60" fillId="28" borderId="44" xfId="0" applyFont="1" applyFill="1" applyBorder="1" applyAlignment="1">
      <alignment vertical="top" wrapText="1"/>
    </xf>
    <xf numFmtId="0" fontId="63" fillId="28" borderId="44" xfId="0" applyFont="1" applyFill="1" applyBorder="1" applyAlignment="1">
      <alignment vertical="top" wrapText="1"/>
    </xf>
    <xf numFmtId="0" fontId="60" fillId="26" borderId="39" xfId="0" applyFont="1" applyFill="1" applyBorder="1" applyAlignment="1">
      <alignment vertical="top" wrapText="1"/>
    </xf>
    <xf numFmtId="0" fontId="60" fillId="28" borderId="40" xfId="0" applyFont="1" applyFill="1" applyBorder="1" applyAlignment="1">
      <alignment vertical="top" wrapText="1"/>
    </xf>
    <xf numFmtId="0" fontId="63" fillId="28" borderId="40" xfId="0" applyFont="1" applyFill="1" applyBorder="1" applyAlignment="1">
      <alignment vertical="top" wrapText="1"/>
    </xf>
    <xf numFmtId="0" fontId="46" fillId="26" borderId="29" xfId="0" applyFont="1" applyFill="1" applyBorder="1" applyAlignment="1">
      <alignment vertical="top" wrapText="1"/>
    </xf>
    <xf numFmtId="0" fontId="46" fillId="26" borderId="30" xfId="0" applyFont="1" applyFill="1" applyBorder="1" applyAlignment="1">
      <alignment vertical="top" wrapText="1"/>
    </xf>
    <xf numFmtId="0" fontId="25" fillId="27" borderId="8" xfId="0" applyFont="1" applyFill="1" applyBorder="1" applyAlignment="1">
      <alignment horizontal="center" wrapText="1"/>
    </xf>
    <xf numFmtId="0" fontId="25" fillId="27" borderId="36" xfId="0" applyFont="1" applyFill="1" applyBorder="1" applyAlignment="1">
      <alignment horizontal="center" wrapText="1"/>
    </xf>
    <xf numFmtId="0" fontId="66" fillId="28" borderId="45" xfId="0" applyFont="1" applyFill="1" applyBorder="1" applyAlignment="1">
      <alignment vertical="top" wrapText="1"/>
    </xf>
    <xf numFmtId="0" fontId="66" fillId="28" borderId="41" xfId="0" applyFont="1" applyFill="1" applyBorder="1" applyAlignment="1">
      <alignment vertical="top" wrapText="1"/>
    </xf>
    <xf numFmtId="0" fontId="66" fillId="27" borderId="36" xfId="0" applyFont="1" applyFill="1" applyBorder="1" applyAlignment="1">
      <alignment wrapText="1"/>
    </xf>
    <xf numFmtId="0" fontId="66" fillId="28" borderId="37" xfId="0" applyFont="1" applyFill="1" applyBorder="1" applyAlignment="1">
      <alignment vertical="top" wrapText="1"/>
    </xf>
    <xf numFmtId="0" fontId="66" fillId="28" borderId="34" xfId="0" applyFont="1" applyFill="1" applyBorder="1" applyAlignment="1">
      <alignment vertical="top" wrapText="1"/>
    </xf>
    <xf numFmtId="0" fontId="66" fillId="27" borderId="45" xfId="0" applyFont="1" applyFill="1" applyBorder="1" applyAlignment="1">
      <alignment wrapText="1"/>
    </xf>
    <xf numFmtId="0" fontId="63" fillId="28" borderId="41" xfId="0" applyFont="1" applyFill="1" applyBorder="1" applyAlignment="1">
      <alignment vertical="top" wrapText="1"/>
    </xf>
    <xf numFmtId="0" fontId="67" fillId="27" borderId="8" xfId="0" applyFont="1" applyFill="1" applyBorder="1" applyAlignment="1">
      <alignment vertical="top" wrapText="1"/>
    </xf>
    <xf numFmtId="0" fontId="67" fillId="0" borderId="0" xfId="0" applyFont="1" applyAlignment="1">
      <alignment vertical="top" wrapText="1"/>
    </xf>
    <xf numFmtId="0" fontId="60" fillId="26" borderId="33" xfId="0" applyFont="1" applyFill="1" applyBorder="1" applyAlignment="1">
      <alignment vertical="top" wrapText="1"/>
    </xf>
    <xf numFmtId="0" fontId="60" fillId="28" borderId="41" xfId="0" applyFont="1" applyFill="1" applyBorder="1" applyAlignment="1">
      <alignment vertical="top" wrapText="1"/>
    </xf>
    <xf numFmtId="0" fontId="66" fillId="31" borderId="8" xfId="0" applyFont="1" applyFill="1" applyBorder="1" applyAlignment="1">
      <alignment vertical="top" wrapText="1"/>
    </xf>
    <xf numFmtId="0" fontId="25" fillId="30" borderId="42" xfId="0" applyFont="1" applyFill="1" applyBorder="1" applyAlignment="1">
      <alignment horizontal="center" wrapText="1"/>
    </xf>
    <xf numFmtId="0" fontId="25" fillId="31" borderId="42" xfId="0" applyFont="1" applyFill="1" applyBorder="1" applyAlignment="1">
      <alignment wrapText="1"/>
    </xf>
    <xf numFmtId="0" fontId="3" fillId="3" borderId="3" xfId="0" applyNumberFormat="1" applyFont="1" applyFill="1" applyBorder="1" applyAlignment="1">
      <alignment horizontal="left" vertical="center" wrapText="1"/>
    </xf>
    <xf numFmtId="0" fontId="17" fillId="0" borderId="0" xfId="0" applyFont="1" applyAlignment="1">
      <alignment horizontal="left" vertical="top" wrapText="1"/>
    </xf>
    <xf numFmtId="0" fontId="0" fillId="0" borderId="0" xfId="0" applyFont="1" applyAlignment="1">
      <alignment vertical="top" wrapText="1"/>
    </xf>
    <xf numFmtId="0" fontId="59" fillId="24" borderId="0" xfId="0" applyFont="1" applyFill="1" applyAlignment="1">
      <alignment vertical="top" wrapText="1"/>
    </xf>
    <xf numFmtId="0" fontId="17" fillId="0" borderId="0" xfId="0" applyFont="1" applyAlignment="1">
      <alignment horizontal="left" vertical="top" wrapText="1"/>
    </xf>
    <xf numFmtId="0" fontId="17" fillId="16" borderId="0" xfId="0" applyFont="1" applyFill="1" applyAlignment="1">
      <alignment horizontal="left" vertical="top" wrapText="1"/>
    </xf>
    <xf numFmtId="0" fontId="0" fillId="0" borderId="0" xfId="0" applyFont="1" applyAlignment="1">
      <alignment vertical="top" wrapText="1"/>
    </xf>
    <xf numFmtId="0" fontId="59" fillId="24" borderId="0" xfId="0" applyFont="1" applyFill="1" applyAlignment="1">
      <alignment vertical="top" wrapText="1"/>
    </xf>
    <xf numFmtId="0" fontId="60" fillId="20" borderId="0" xfId="0" applyFont="1" applyFill="1" applyBorder="1" applyAlignment="1">
      <alignment vertical="top" wrapText="1"/>
    </xf>
    <xf numFmtId="0" fontId="25" fillId="24" borderId="0" xfId="0" applyFont="1" applyFill="1" applyAlignment="1">
      <alignment vertical="top" wrapText="1"/>
    </xf>
    <xf numFmtId="0" fontId="12" fillId="2" borderId="0" xfId="0" applyFont="1" applyFill="1" applyAlignment="1">
      <alignment vertical="top" wrapText="1"/>
    </xf>
    <xf numFmtId="0" fontId="0" fillId="0" borderId="0" xfId="0" applyFont="1" applyAlignment="1">
      <alignment vertical="top" wrapText="1"/>
    </xf>
    <xf numFmtId="0" fontId="59" fillId="24" borderId="0" xfId="0" applyFont="1" applyFill="1" applyAlignment="1">
      <alignment vertical="top" wrapText="1"/>
    </xf>
    <xf numFmtId="0" fontId="25" fillId="23" borderId="8" xfId="0" applyFont="1" applyFill="1" applyBorder="1" applyAlignment="1">
      <alignment horizontal="center" wrapText="1"/>
    </xf>
    <xf numFmtId="0" fontId="25" fillId="24" borderId="8" xfId="0" applyFont="1" applyFill="1" applyBorder="1" applyAlignment="1">
      <alignment wrapText="1"/>
    </xf>
    <xf numFmtId="0" fontId="25" fillId="0" borderId="3" xfId="0" applyFont="1" applyBorder="1" applyAlignment="1"/>
    <xf numFmtId="0" fontId="0" fillId="0" borderId="0" xfId="0" applyFont="1" applyAlignment="1">
      <alignment vertical="top" wrapText="1"/>
    </xf>
    <xf numFmtId="0" fontId="59" fillId="24" borderId="0" xfId="0" applyFont="1" applyFill="1" applyAlignment="1">
      <alignment vertical="top" wrapText="1"/>
    </xf>
    <xf numFmtId="0" fontId="60" fillId="28" borderId="43" xfId="0" applyFont="1" applyFill="1" applyBorder="1" applyAlignment="1">
      <alignment vertical="top" wrapText="1"/>
    </xf>
    <xf numFmtId="0" fontId="69" fillId="27" borderId="8" xfId="0" applyFont="1" applyFill="1" applyBorder="1" applyAlignment="1">
      <alignment vertical="top" wrapText="1"/>
    </xf>
    <xf numFmtId="0" fontId="68" fillId="28" borderId="8" xfId="0" applyFont="1" applyFill="1" applyBorder="1" applyAlignment="1">
      <alignment vertical="top" wrapText="1"/>
    </xf>
    <xf numFmtId="0" fontId="68" fillId="26" borderId="47" xfId="0" applyFont="1" applyFill="1" applyBorder="1" applyAlignment="1">
      <alignment vertical="top" wrapText="1"/>
    </xf>
    <xf numFmtId="0" fontId="68" fillId="26" borderId="48" xfId="0" applyFont="1" applyFill="1" applyBorder="1" applyAlignment="1">
      <alignment vertical="top" wrapText="1"/>
    </xf>
    <xf numFmtId="0" fontId="17" fillId="16" borderId="0" xfId="0" applyFont="1" applyFill="1" applyAlignment="1">
      <alignment horizontal="left" vertical="top" wrapText="1"/>
    </xf>
    <xf numFmtId="0" fontId="0" fillId="0" borderId="0" xfId="0" applyFont="1" applyAlignment="1">
      <alignment vertical="top" wrapText="1"/>
    </xf>
    <xf numFmtId="0" fontId="59" fillId="24" borderId="0" xfId="0" applyFont="1" applyFill="1" applyAlignment="1">
      <alignment vertical="top" wrapText="1"/>
    </xf>
    <xf numFmtId="1" fontId="59" fillId="23" borderId="0" xfId="0" applyNumberFormat="1" applyFont="1" applyFill="1" applyAlignment="1">
      <alignment vertical="top" wrapText="1"/>
    </xf>
    <xf numFmtId="1" fontId="59" fillId="23" borderId="0" xfId="0" applyNumberFormat="1" applyFont="1" applyFill="1" applyAlignment="1">
      <alignment horizontal="right" wrapText="1"/>
    </xf>
    <xf numFmtId="1" fontId="59" fillId="23" borderId="8" xfId="0" applyNumberFormat="1" applyFont="1" applyFill="1" applyBorder="1" applyAlignment="1">
      <alignment horizontal="right" wrapText="1"/>
    </xf>
    <xf numFmtId="1" fontId="63" fillId="23" borderId="0" xfId="0" applyNumberFormat="1" applyFont="1" applyFill="1" applyAlignment="1">
      <alignment horizontal="right" vertical="top" wrapText="1"/>
    </xf>
    <xf numFmtId="1" fontId="63" fillId="23" borderId="23" xfId="0" applyNumberFormat="1" applyFont="1" applyFill="1" applyBorder="1" applyAlignment="1">
      <alignment horizontal="right" vertical="top" wrapText="1"/>
    </xf>
    <xf numFmtId="1" fontId="25" fillId="30" borderId="42" xfId="0" applyNumberFormat="1" applyFont="1" applyFill="1" applyBorder="1" applyAlignment="1">
      <alignment horizontal="right" wrapText="1"/>
    </xf>
    <xf numFmtId="1" fontId="0" fillId="0" borderId="0" xfId="0" applyNumberFormat="1" applyFont="1" applyAlignment="1">
      <alignment vertical="top" wrapText="1"/>
    </xf>
    <xf numFmtId="0" fontId="70" fillId="0" borderId="0" xfId="0" pivotButton="1" applyFont="1" applyAlignment="1">
      <alignment vertical="top" wrapText="1"/>
    </xf>
    <xf numFmtId="0" fontId="70" fillId="0" borderId="0" xfId="0" applyFont="1" applyAlignment="1">
      <alignment vertical="top" wrapText="1"/>
    </xf>
    <xf numFmtId="0" fontId="70" fillId="0" borderId="0" xfId="0" applyFont="1" applyAlignment="1">
      <alignment horizontal="left" vertical="top" wrapText="1"/>
    </xf>
    <xf numFmtId="165" fontId="70" fillId="0" borderId="0" xfId="0" applyNumberFormat="1" applyFont="1" applyAlignment="1">
      <alignment horizontal="left" vertical="top" wrapText="1"/>
    </xf>
    <xf numFmtId="0" fontId="0" fillId="0" borderId="0" xfId="0" applyFont="1" applyAlignment="1">
      <alignment vertical="top" wrapText="1"/>
    </xf>
    <xf numFmtId="0" fontId="0" fillId="0" borderId="0" xfId="0" applyFont="1" applyAlignment="1">
      <alignment vertical="top" wrapText="1"/>
    </xf>
    <xf numFmtId="166" fontId="25" fillId="25" borderId="0" xfId="0" applyNumberFormat="1" applyFont="1" applyFill="1" applyAlignment="1">
      <alignment vertical="top" wrapText="1"/>
    </xf>
    <xf numFmtId="0" fontId="63" fillId="21" borderId="8" xfId="0" applyFont="1" applyFill="1" applyBorder="1">
      <alignment vertical="top" wrapText="1"/>
    </xf>
    <xf numFmtId="0" fontId="60" fillId="21" borderId="8" xfId="0" applyFont="1" applyFill="1" applyBorder="1">
      <alignment vertical="top" wrapText="1"/>
    </xf>
    <xf numFmtId="0" fontId="60" fillId="22" borderId="8" xfId="0" applyFont="1" applyFill="1" applyBorder="1">
      <alignment vertical="top" wrapText="1"/>
    </xf>
    <xf numFmtId="0" fontId="63" fillId="22" borderId="8" xfId="0" applyFont="1" applyFill="1" applyBorder="1">
      <alignment vertical="top" wrapText="1"/>
    </xf>
    <xf numFmtId="0" fontId="66" fillId="27" borderId="49" xfId="0" applyFont="1" applyFill="1" applyBorder="1" applyAlignment="1">
      <alignment wrapText="1"/>
    </xf>
    <xf numFmtId="1" fontId="66" fillId="28" borderId="34" xfId="0" applyNumberFormat="1" applyFont="1" applyFill="1" applyBorder="1" applyAlignment="1">
      <alignment vertical="top" wrapText="1"/>
    </xf>
    <xf numFmtId="1" fontId="61" fillId="22" borderId="5" xfId="0" applyNumberFormat="1" applyFont="1" applyFill="1" applyBorder="1" applyAlignment="1">
      <alignment vertical="top" wrapText="1"/>
    </xf>
    <xf numFmtId="0" fontId="17" fillId="16" borderId="0" xfId="0" applyFont="1" applyFill="1" applyAlignment="1">
      <alignment horizontal="left" vertical="top" wrapText="1"/>
    </xf>
    <xf numFmtId="0" fontId="59" fillId="24" borderId="0" xfId="0" applyFont="1" applyFill="1" applyAlignment="1">
      <alignment vertical="top" wrapText="1"/>
    </xf>
    <xf numFmtId="0" fontId="8" fillId="16" borderId="0" xfId="0" applyFont="1" applyFill="1" applyAlignment="1">
      <alignment vertical="top" wrapText="1"/>
    </xf>
    <xf numFmtId="0" fontId="59" fillId="24" borderId="0" xfId="0" applyFont="1" applyFill="1" applyAlignment="1">
      <alignment vertical="top" wrapText="1"/>
    </xf>
    <xf numFmtId="0" fontId="17" fillId="16" borderId="0" xfId="0" applyFont="1" applyFill="1" applyAlignment="1">
      <alignment horizontal="left" vertical="top" wrapText="1"/>
    </xf>
    <xf numFmtId="0" fontId="17" fillId="16" borderId="0" xfId="0" applyFont="1" applyFill="1" applyAlignment="1">
      <alignment horizontal="left" vertical="top" wrapText="1"/>
    </xf>
    <xf numFmtId="0" fontId="24" fillId="0" borderId="28" xfId="16" applyFont="1" applyBorder="1" applyAlignment="1">
      <alignment horizontal="center" vertical="center" wrapText="1"/>
    </xf>
    <xf numFmtId="0" fontId="72" fillId="33" borderId="24" xfId="16" applyFont="1" applyFill="1" applyBorder="1" applyAlignment="1">
      <alignment horizontal="center" vertical="center" wrapText="1"/>
    </xf>
    <xf numFmtId="0" fontId="45" fillId="32" borderId="5" xfId="0" applyFont="1" applyFill="1" applyBorder="1" applyAlignment="1">
      <alignment horizontal="center" vertical="center" wrapText="1"/>
    </xf>
    <xf numFmtId="0" fontId="59" fillId="24" borderId="0" xfId="0" applyFont="1" applyFill="1" applyAlignment="1">
      <alignment vertical="top" wrapText="1"/>
    </xf>
    <xf numFmtId="0" fontId="17" fillId="16" borderId="0" xfId="0" applyFont="1" applyFill="1" applyAlignment="1">
      <alignment horizontal="left" vertical="top" wrapText="1"/>
    </xf>
    <xf numFmtId="0" fontId="1" fillId="34" borderId="0" xfId="0" applyNumberFormat="1" applyFont="1" applyFill="1" applyAlignment="1">
      <alignment wrapText="1"/>
    </xf>
    <xf numFmtId="0" fontId="41" fillId="9" borderId="3" xfId="0" applyFont="1" applyFill="1" applyBorder="1" applyAlignment="1">
      <alignment vertical="center" wrapText="1"/>
    </xf>
    <xf numFmtId="0" fontId="1" fillId="9" borderId="3" xfId="0" applyFont="1" applyFill="1" applyBorder="1" applyAlignment="1">
      <alignment vertical="center" wrapText="1"/>
    </xf>
    <xf numFmtId="1" fontId="41" fillId="3" borderId="3" xfId="0" applyNumberFormat="1" applyFont="1" applyFill="1" applyBorder="1" applyAlignment="1">
      <alignment vertical="center" wrapText="1"/>
    </xf>
    <xf numFmtId="0" fontId="17" fillId="9" borderId="3" xfId="0" applyFont="1" applyFill="1" applyBorder="1" applyAlignment="1">
      <alignment vertical="center" wrapText="1"/>
    </xf>
    <xf numFmtId="0" fontId="16" fillId="0" borderId="13" xfId="14" applyFont="1" applyFill="1" applyBorder="1" applyAlignment="1">
      <alignment horizontal="left"/>
    </xf>
    <xf numFmtId="0" fontId="16" fillId="0" borderId="14" xfId="14" applyFont="1" applyFill="1" applyBorder="1" applyAlignment="1">
      <alignment horizontal="left"/>
    </xf>
    <xf numFmtId="0" fontId="47" fillId="16" borderId="3" xfId="15" applyFont="1" applyFill="1" applyBorder="1" applyAlignment="1">
      <alignment horizontal="left" vertical="center" wrapText="1"/>
    </xf>
    <xf numFmtId="0" fontId="1" fillId="0" borderId="3" xfId="0" applyFont="1" applyBorder="1" applyAlignment="1">
      <alignment horizontal="left" vertical="center" wrapText="1"/>
    </xf>
    <xf numFmtId="0" fontId="12" fillId="2" borderId="1"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7" fillId="6" borderId="3" xfId="0"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58" fillId="15" borderId="1" xfId="0" applyFont="1" applyFill="1" applyBorder="1" applyAlignment="1">
      <alignment horizontal="center" vertical="center" wrapText="1"/>
    </xf>
    <xf numFmtId="0" fontId="58" fillId="15" borderId="2" xfId="0" applyFont="1" applyFill="1" applyBorder="1" applyAlignment="1">
      <alignment horizontal="center" vertical="center" wrapText="1"/>
    </xf>
    <xf numFmtId="0" fontId="1" fillId="0" borderId="4" xfId="0" applyFont="1" applyBorder="1" applyAlignment="1">
      <alignment vertical="center" wrapText="1"/>
    </xf>
    <xf numFmtId="0" fontId="18" fillId="0" borderId="1" xfId="0" applyFont="1" applyBorder="1" applyAlignment="1">
      <alignment horizontal="left" vertical="top" wrapText="1"/>
    </xf>
    <xf numFmtId="0" fontId="18" fillId="0" borderId="2" xfId="0" applyFont="1" applyBorder="1" applyAlignment="1">
      <alignment horizontal="left" vertical="top" wrapText="1"/>
    </xf>
    <xf numFmtId="0" fontId="47" fillId="16" borderId="3" xfId="0" applyFont="1" applyFill="1" applyBorder="1" applyAlignment="1">
      <alignment horizontal="left" vertical="center" wrapText="1"/>
    </xf>
    <xf numFmtId="0" fontId="25" fillId="0" borderId="3" xfId="0" applyFont="1" applyBorder="1" applyAlignment="1">
      <alignment horizontal="left" vertical="center" wrapText="1"/>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4" fillId="2" borderId="3" xfId="0" applyNumberFormat="1" applyFont="1" applyFill="1" applyBorder="1" applyAlignment="1">
      <alignment horizontal="left" vertical="center" wrapText="1"/>
    </xf>
    <xf numFmtId="0" fontId="3" fillId="3" borderId="3" xfId="0" applyNumberFormat="1" applyFont="1" applyFill="1" applyBorder="1" applyAlignment="1">
      <alignment horizontal="left" vertical="center" wrapText="1"/>
    </xf>
    <xf numFmtId="0" fontId="14" fillId="5" borderId="3" xfId="0" applyNumberFormat="1" applyFont="1" applyFill="1" applyBorder="1" applyAlignment="1">
      <alignment horizontal="left" vertical="center" wrapText="1"/>
    </xf>
    <xf numFmtId="0" fontId="4" fillId="2" borderId="1" xfId="0" applyNumberFormat="1" applyFont="1" applyFill="1" applyBorder="1" applyAlignment="1">
      <alignment horizontal="left" vertical="center" wrapText="1"/>
    </xf>
    <xf numFmtId="0" fontId="4" fillId="2" borderId="2" xfId="0" applyNumberFormat="1" applyFont="1" applyFill="1" applyBorder="1" applyAlignment="1">
      <alignment horizontal="left" vertical="center" wrapText="1"/>
    </xf>
    <xf numFmtId="0" fontId="45" fillId="29" borderId="31" xfId="0" applyFont="1" applyFill="1" applyBorder="1" applyAlignment="1">
      <alignment horizontal="left" vertical="center" wrapText="1"/>
    </xf>
    <xf numFmtId="0" fontId="51" fillId="0" borderId="6" xfId="0" applyFont="1" applyBorder="1" applyAlignment="1">
      <alignment vertical="top" wrapText="1"/>
    </xf>
    <xf numFmtId="0" fontId="26" fillId="9" borderId="1" xfId="0" applyFont="1" applyFill="1" applyBorder="1" applyAlignment="1">
      <alignment vertical="center" wrapText="1"/>
    </xf>
    <xf numFmtId="0" fontId="26" fillId="9" borderId="2" xfId="0" applyFont="1" applyFill="1" applyBorder="1" applyAlignment="1">
      <alignment vertical="center" wrapText="1"/>
    </xf>
    <xf numFmtId="0" fontId="4" fillId="2" borderId="1" xfId="0" applyNumberFormat="1" applyFont="1" applyFill="1" applyBorder="1" applyAlignment="1">
      <alignment horizontal="center" vertical="center" wrapText="1"/>
    </xf>
    <xf numFmtId="0" fontId="4" fillId="2" borderId="2" xfId="0" applyNumberFormat="1" applyFont="1" applyFill="1" applyBorder="1" applyAlignment="1">
      <alignment horizontal="center" vertical="center" wrapText="1"/>
    </xf>
    <xf numFmtId="0" fontId="5" fillId="0" borderId="1" xfId="0" applyNumberFormat="1" applyFont="1" applyFill="1" applyBorder="1" applyAlignment="1">
      <alignment horizontal="left" vertical="center" wrapText="1"/>
    </xf>
    <xf numFmtId="0" fontId="5" fillId="0" borderId="4" xfId="0" applyNumberFormat="1" applyFont="1" applyFill="1" applyBorder="1" applyAlignment="1">
      <alignment horizontal="left" vertical="center" wrapText="1"/>
    </xf>
    <xf numFmtId="0" fontId="5" fillId="0" borderId="2" xfId="0" applyNumberFormat="1" applyFont="1" applyFill="1" applyBorder="1" applyAlignment="1">
      <alignment horizontal="left" vertical="center" wrapText="1"/>
    </xf>
    <xf numFmtId="0" fontId="73" fillId="0" borderId="1" xfId="17" applyNumberFormat="1" applyFill="1" applyBorder="1" applyAlignment="1">
      <alignment horizontal="left" vertical="center" wrapText="1"/>
    </xf>
    <xf numFmtId="0" fontId="7" fillId="15" borderId="3" xfId="0" applyNumberFormat="1" applyFont="1" applyFill="1" applyBorder="1" applyAlignment="1">
      <alignment horizontal="left" vertical="center" wrapText="1"/>
    </xf>
    <xf numFmtId="164" fontId="6" fillId="3" borderId="3" xfId="0" applyNumberFormat="1" applyFont="1" applyFill="1" applyBorder="1" applyAlignment="1">
      <alignment horizontal="left" vertical="center" wrapText="1"/>
    </xf>
    <xf numFmtId="0" fontId="5" fillId="0" borderId="3" xfId="0" applyNumberFormat="1" applyFont="1" applyFill="1" applyBorder="1" applyAlignment="1">
      <alignment horizontal="left" vertical="center" wrapText="1"/>
    </xf>
    <xf numFmtId="0" fontId="73" fillId="0" borderId="3" xfId="17" applyNumberFormat="1" applyFill="1" applyBorder="1" applyAlignment="1">
      <alignment horizontal="left" vertical="center" wrapText="1"/>
    </xf>
    <xf numFmtId="0" fontId="21" fillId="7" borderId="3" xfId="0" applyNumberFormat="1" applyFont="1" applyFill="1" applyBorder="1" applyAlignment="1">
      <alignment horizontal="left" vertical="center" wrapText="1"/>
    </xf>
    <xf numFmtId="0" fontId="7" fillId="17" borderId="1" xfId="0" applyNumberFormat="1" applyFont="1" applyFill="1" applyBorder="1" applyAlignment="1">
      <alignment horizontal="left" vertical="center" wrapText="1"/>
    </xf>
    <xf numFmtId="0" fontId="7" fillId="17" borderId="4" xfId="0" applyNumberFormat="1" applyFont="1" applyFill="1" applyBorder="1" applyAlignment="1">
      <alignment horizontal="left" vertical="center" wrapText="1"/>
    </xf>
    <xf numFmtId="0" fontId="7" fillId="17" borderId="2" xfId="0" applyNumberFormat="1" applyFont="1" applyFill="1" applyBorder="1" applyAlignment="1">
      <alignment horizontal="left" vertical="center" wrapText="1"/>
    </xf>
    <xf numFmtId="0" fontId="4" fillId="2" borderId="1" xfId="0" applyNumberFormat="1" applyFont="1" applyFill="1" applyBorder="1" applyAlignment="1">
      <alignment vertical="center" wrapText="1"/>
    </xf>
    <xf numFmtId="0" fontId="4" fillId="2" borderId="2" xfId="0" applyNumberFormat="1" applyFont="1" applyFill="1" applyBorder="1" applyAlignment="1">
      <alignment vertical="center" wrapText="1"/>
    </xf>
    <xf numFmtId="0" fontId="21" fillId="2" borderId="0" xfId="0" applyFont="1" applyFill="1" applyAlignment="1">
      <alignment vertical="top" wrapText="1"/>
    </xf>
    <xf numFmtId="0" fontId="17" fillId="16" borderId="0" xfId="0" applyFont="1" applyFill="1" applyAlignment="1">
      <alignment horizontal="left" vertical="top" wrapText="1"/>
    </xf>
    <xf numFmtId="0" fontId="25" fillId="0" borderId="1" xfId="0" applyFont="1" applyBorder="1" applyAlignment="1">
      <alignment horizontal="center" wrapText="1"/>
    </xf>
    <xf numFmtId="0" fontId="25" fillId="0" borderId="2" xfId="0" applyFont="1" applyBorder="1" applyAlignment="1">
      <alignment horizontal="center" wrapText="1"/>
    </xf>
    <xf numFmtId="0" fontId="39" fillId="4" borderId="1" xfId="0" applyNumberFormat="1" applyFont="1" applyFill="1" applyBorder="1" applyAlignment="1">
      <alignment horizontal="center" vertical="center" wrapText="1"/>
    </xf>
    <xf numFmtId="0" fontId="39" fillId="4" borderId="2" xfId="0" applyNumberFormat="1" applyFont="1" applyFill="1" applyBorder="1" applyAlignment="1">
      <alignment horizontal="center" vertical="center" wrapText="1"/>
    </xf>
    <xf numFmtId="0" fontId="7" fillId="18" borderId="3" xfId="0" applyNumberFormat="1" applyFont="1" applyFill="1" applyBorder="1" applyAlignment="1">
      <alignment horizontal="left" vertical="center" wrapText="1"/>
    </xf>
    <xf numFmtId="0" fontId="7" fillId="18" borderId="1" xfId="0" applyNumberFormat="1" applyFont="1" applyFill="1" applyBorder="1" applyAlignment="1">
      <alignment horizontal="left" vertical="center" wrapText="1"/>
    </xf>
    <xf numFmtId="0" fontId="1" fillId="0" borderId="3" xfId="0" applyFont="1" applyBorder="1" applyAlignment="1">
      <alignment vertical="center" wrapText="1"/>
    </xf>
    <xf numFmtId="0" fontId="25" fillId="0" borderId="1" xfId="0" applyFont="1" applyBorder="1" applyAlignment="1">
      <alignment horizontal="left" vertical="center" wrapText="1"/>
    </xf>
    <xf numFmtId="0" fontId="25" fillId="0" borderId="2" xfId="0" applyFont="1" applyBorder="1" applyAlignment="1">
      <alignment horizontal="left" vertical="center" wrapText="1"/>
    </xf>
    <xf numFmtId="0" fontId="4" fillId="2" borderId="13" xfId="0" applyNumberFormat="1" applyFont="1" applyFill="1" applyBorder="1" applyAlignment="1">
      <alignment horizontal="left" vertical="center" wrapText="1"/>
    </xf>
    <xf numFmtId="0" fontId="4" fillId="2" borderId="7" xfId="0" applyNumberFormat="1" applyFont="1" applyFill="1" applyBorder="1" applyAlignment="1">
      <alignment horizontal="left" vertical="center" wrapText="1"/>
    </xf>
    <xf numFmtId="0" fontId="14" fillId="5" borderId="17" xfId="0" applyNumberFormat="1" applyFont="1" applyFill="1" applyBorder="1" applyAlignment="1">
      <alignment horizontal="left" vertical="center" wrapText="1"/>
    </xf>
    <xf numFmtId="0" fontId="14" fillId="5" borderId="22" xfId="0" applyNumberFormat="1" applyFont="1" applyFill="1" applyBorder="1" applyAlignment="1">
      <alignment horizontal="left" vertical="center" wrapText="1"/>
    </xf>
    <xf numFmtId="165" fontId="25" fillId="0" borderId="3" xfId="0" applyNumberFormat="1" applyFont="1" applyFill="1" applyBorder="1" applyAlignment="1">
      <alignment horizontal="left" vertical="center"/>
    </xf>
    <xf numFmtId="0" fontId="48" fillId="0" borderId="0" xfId="0" applyFont="1" applyAlignment="1">
      <alignment horizontal="center" vertical="center" wrapText="1"/>
    </xf>
    <xf numFmtId="0" fontId="39" fillId="4" borderId="1" xfId="0" applyFont="1" applyFill="1" applyBorder="1" applyAlignment="1">
      <alignment horizontal="center" vertical="center" wrapText="1"/>
    </xf>
    <xf numFmtId="0" fontId="39" fillId="4" borderId="4" xfId="0" applyFont="1" applyFill="1" applyBorder="1" applyAlignment="1">
      <alignment horizontal="center" vertical="center" wrapText="1"/>
    </xf>
    <xf numFmtId="0" fontId="39" fillId="4" borderId="26" xfId="0" applyFont="1" applyFill="1" applyBorder="1" applyAlignment="1">
      <alignment horizontal="center" vertical="center" wrapText="1"/>
    </xf>
    <xf numFmtId="0" fontId="64" fillId="8" borderId="24" xfId="0" applyFont="1" applyFill="1" applyBorder="1" applyAlignment="1">
      <alignment horizontal="center" vertical="center" wrapText="1"/>
    </xf>
    <xf numFmtId="0" fontId="48" fillId="0" borderId="25" xfId="0" applyFont="1" applyBorder="1" applyAlignment="1">
      <alignment vertical="top" wrapText="1"/>
    </xf>
    <xf numFmtId="0" fontId="25" fillId="0" borderId="3" xfId="0" applyFont="1" applyFill="1" applyBorder="1" applyAlignment="1">
      <alignment horizontal="left" vertical="center"/>
    </xf>
    <xf numFmtId="0" fontId="39" fillId="0" borderId="17" xfId="0" applyFont="1" applyBorder="1" applyAlignment="1">
      <alignment horizontal="center" vertical="center" wrapText="1"/>
    </xf>
    <xf numFmtId="0" fontId="39" fillId="0" borderId="22" xfId="0" applyFont="1" applyBorder="1" applyAlignment="1">
      <alignment horizontal="center" vertical="center" wrapText="1"/>
    </xf>
    <xf numFmtId="0" fontId="39" fillId="0" borderId="18" xfId="0" applyFont="1" applyBorder="1" applyAlignment="1">
      <alignment horizontal="center" vertical="center" wrapText="1"/>
    </xf>
    <xf numFmtId="0" fontId="39" fillId="4" borderId="2" xfId="0" applyFont="1" applyFill="1" applyBorder="1" applyAlignment="1">
      <alignment horizontal="center" vertical="center" wrapText="1"/>
    </xf>
    <xf numFmtId="0" fontId="21" fillId="2" borderId="46" xfId="0" applyFont="1" applyFill="1" applyBorder="1" applyAlignment="1">
      <alignment vertical="top" wrapText="1"/>
    </xf>
    <xf numFmtId="0" fontId="12" fillId="2" borderId="0" xfId="0" applyFont="1" applyFill="1" applyAlignment="1">
      <alignment vertical="top" wrapText="1"/>
    </xf>
    <xf numFmtId="0" fontId="12" fillId="2" borderId="46" xfId="0" applyFont="1" applyFill="1" applyBorder="1" applyAlignment="1">
      <alignment vertical="top" wrapText="1"/>
    </xf>
    <xf numFmtId="0" fontId="55" fillId="2" borderId="3" xfId="0" applyNumberFormat="1" applyFont="1" applyFill="1" applyBorder="1" applyAlignment="1">
      <alignment horizontal="left" vertical="center" wrapText="1"/>
    </xf>
    <xf numFmtId="0" fontId="56" fillId="5" borderId="3" xfId="0" applyNumberFormat="1" applyFont="1" applyFill="1" applyBorder="1" applyAlignment="1">
      <alignment horizontal="left" vertical="center" wrapText="1"/>
    </xf>
    <xf numFmtId="0" fontId="1" fillId="0" borderId="3" xfId="0" applyFont="1" applyBorder="1" applyAlignment="1">
      <alignment horizontal="left" vertical="top" wrapText="1"/>
    </xf>
    <xf numFmtId="165" fontId="1" fillId="0" borderId="3" xfId="0" applyNumberFormat="1" applyFont="1" applyBorder="1" applyAlignment="1">
      <alignment horizontal="left" vertical="top" wrapText="1"/>
    </xf>
    <xf numFmtId="0" fontId="1" fillId="0" borderId="3" xfId="0" applyFont="1" applyBorder="1" applyAlignment="1">
      <alignment horizontal="center" vertical="top" wrapText="1"/>
    </xf>
    <xf numFmtId="165" fontId="17" fillId="0" borderId="3" xfId="0" applyNumberFormat="1" applyFont="1" applyBorder="1" applyAlignment="1">
      <alignment horizontal="left" vertical="top" wrapText="1"/>
    </xf>
    <xf numFmtId="0" fontId="8" fillId="0" borderId="3" xfId="0" applyFont="1" applyBorder="1" applyAlignment="1">
      <alignment horizontal="left" vertical="center" wrapText="1"/>
    </xf>
    <xf numFmtId="165" fontId="8" fillId="0" borderId="3" xfId="0" applyNumberFormat="1" applyFont="1" applyBorder="1" applyAlignment="1">
      <alignment horizontal="left"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43" fillId="5" borderId="1" xfId="0" applyFont="1" applyFill="1" applyBorder="1" applyAlignment="1">
      <alignment horizontal="left" vertical="center" wrapText="1"/>
    </xf>
    <xf numFmtId="0" fontId="43" fillId="5" borderId="4" xfId="0" applyFont="1" applyFill="1" applyBorder="1" applyAlignment="1">
      <alignment horizontal="left" vertical="center" wrapText="1"/>
    </xf>
    <xf numFmtId="0" fontId="43" fillId="5" borderId="2" xfId="0" applyFont="1" applyFill="1" applyBorder="1" applyAlignment="1">
      <alignment horizontal="left" vertical="center" wrapText="1"/>
    </xf>
    <xf numFmtId="0" fontId="17" fillId="0" borderId="1"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2" xfId="0" applyFont="1" applyBorder="1" applyAlignment="1">
      <alignment horizontal="center" vertical="center" wrapText="1"/>
    </xf>
    <xf numFmtId="0" fontId="24" fillId="14" borderId="1" xfId="0" applyFont="1" applyFill="1" applyBorder="1" applyAlignment="1">
      <alignment horizontal="left" vertical="center"/>
    </xf>
    <xf numFmtId="0" fontId="24" fillId="14" borderId="2" xfId="0" applyFont="1" applyFill="1" applyBorder="1" applyAlignment="1">
      <alignment horizontal="left" vertical="center"/>
    </xf>
    <xf numFmtId="0" fontId="7" fillId="13" borderId="3" xfId="0" applyNumberFormat="1" applyFont="1" applyFill="1" applyBorder="1" applyAlignment="1">
      <alignment horizontal="left" vertical="center" wrapText="1"/>
    </xf>
    <xf numFmtId="0" fontId="7" fillId="13" borderId="1" xfId="0" applyNumberFormat="1" applyFont="1" applyFill="1" applyBorder="1" applyAlignment="1">
      <alignment horizontal="left" vertical="center" wrapText="1"/>
    </xf>
    <xf numFmtId="0" fontId="11" fillId="4" borderId="3" xfId="0" applyNumberFormat="1" applyFont="1" applyFill="1" applyBorder="1" applyAlignment="1">
      <alignment horizontal="center" vertical="center" wrapText="1"/>
    </xf>
    <xf numFmtId="0" fontId="1" fillId="0" borderId="3" xfId="0" applyFont="1" applyBorder="1" applyAlignment="1">
      <alignment horizontal="left" vertical="center"/>
    </xf>
    <xf numFmtId="0" fontId="59" fillId="21" borderId="0" xfId="0" applyFont="1" applyFill="1" applyAlignment="1">
      <alignment vertical="top" wrapText="1"/>
    </xf>
    <xf numFmtId="0" fontId="0" fillId="0" borderId="0" xfId="0" applyFont="1" applyAlignment="1">
      <alignment vertical="top" wrapText="1"/>
    </xf>
    <xf numFmtId="0" fontId="59" fillId="23" borderId="0" xfId="0" applyFont="1" applyFill="1" applyAlignment="1">
      <alignment vertical="top" wrapText="1"/>
    </xf>
    <xf numFmtId="0" fontId="59" fillId="24" borderId="0" xfId="0" applyFont="1" applyFill="1" applyAlignment="1">
      <alignment vertical="top" wrapText="1"/>
    </xf>
    <xf numFmtId="0" fontId="59" fillId="25" borderId="0" xfId="0" applyFont="1" applyFill="1" applyAlignment="1"/>
    <xf numFmtId="0" fontId="52" fillId="19" borderId="1" xfId="0" applyFont="1" applyFill="1" applyBorder="1" applyAlignment="1">
      <alignment horizontal="left" vertical="center" wrapText="1"/>
    </xf>
    <xf numFmtId="0" fontId="52" fillId="19" borderId="4" xfId="0" applyFont="1" applyFill="1" applyBorder="1" applyAlignment="1">
      <alignment horizontal="left" vertical="center" wrapText="1"/>
    </xf>
    <xf numFmtId="0" fontId="52" fillId="19" borderId="2" xfId="0" applyFont="1" applyFill="1" applyBorder="1" applyAlignment="1">
      <alignment horizontal="left" vertical="center" wrapText="1"/>
    </xf>
    <xf numFmtId="0" fontId="54" fillId="8" borderId="1" xfId="0" applyFont="1" applyFill="1" applyBorder="1" applyAlignment="1">
      <alignment horizontal="left" vertical="center" wrapText="1"/>
    </xf>
    <xf numFmtId="0" fontId="54" fillId="8" borderId="4" xfId="0" applyFont="1" applyFill="1" applyBorder="1" applyAlignment="1">
      <alignment horizontal="left" vertical="center" wrapText="1"/>
    </xf>
    <xf numFmtId="0" fontId="54" fillId="8" borderId="2" xfId="0" applyFont="1" applyFill="1" applyBorder="1" applyAlignment="1">
      <alignment horizontal="left" vertical="center" wrapText="1"/>
    </xf>
  </cellXfs>
  <cellStyles count="18">
    <cellStyle name="Followed Hyperlink" xfId="7" builtinId="9" hidden="1"/>
    <cellStyle name="Followed Hyperlink" xfId="5" builtinId="9" hidden="1"/>
    <cellStyle name="Followed Hyperlink" xfId="3" builtinId="9" hidden="1"/>
    <cellStyle name="Hyperlink" xfId="6" builtinId="8" hidden="1"/>
    <cellStyle name="Hyperlink" xfId="4" builtinId="8" hidden="1"/>
    <cellStyle name="Hyperlink" xfId="2" builtinId="8" hidden="1"/>
    <cellStyle name="Hyperlink" xfId="17" builtinId="8"/>
    <cellStyle name="Normal" xfId="0" builtinId="0"/>
    <cellStyle name="Normal 2" xfId="1" xr:uid="{00000000-0005-0000-0000-000007000000}"/>
    <cellStyle name="Normal 2 2" xfId="10" xr:uid="{00000000-0005-0000-0000-000008000000}"/>
    <cellStyle name="Normal 2 2 2" xfId="14" xr:uid="{00000000-0005-0000-0000-000009000000}"/>
    <cellStyle name="Normal 2 3" xfId="13" xr:uid="{00000000-0005-0000-0000-00000A000000}"/>
    <cellStyle name="Normal 3" xfId="8" xr:uid="{00000000-0005-0000-0000-00000B000000}"/>
    <cellStyle name="Normal 3 2" xfId="15" xr:uid="{00000000-0005-0000-0000-00000C000000}"/>
    <cellStyle name="Normal 4" xfId="11" xr:uid="{00000000-0005-0000-0000-00000D000000}"/>
    <cellStyle name="Normal 5" xfId="16" xr:uid="{73E5DC28-71E4-4177-B15F-9BC2CC2E8967}"/>
    <cellStyle name="Percent 2" xfId="9" xr:uid="{00000000-0005-0000-0000-00000E000000}"/>
    <cellStyle name="Percent 3" xfId="12" xr:uid="{00000000-0005-0000-0000-00000F000000}"/>
  </cellStyles>
  <dxfs count="219">
    <dxf>
      <numFmt numFmtId="165" formatCode="0;;;@"/>
    </dxf>
    <dxf>
      <font>
        <b val="0"/>
      </font>
    </dxf>
    <dxf>
      <font>
        <b val="0"/>
      </font>
    </dxf>
    <dxf>
      <font>
        <b val="0"/>
      </font>
    </dxf>
    <dxf>
      <font>
        <b val="0"/>
      </font>
    </dxf>
    <dxf>
      <font>
        <b val="0"/>
      </font>
    </dxf>
    <dxf>
      <font>
        <b val="0"/>
      </font>
    </dxf>
    <dxf>
      <font>
        <b val="0"/>
      </font>
    </dxf>
    <dxf>
      <font>
        <b val="0"/>
      </font>
    </dxf>
    <dxf>
      <font>
        <b val="0"/>
      </font>
    </dxf>
    <dxf>
      <font>
        <sz val="9"/>
      </font>
    </dxf>
    <dxf>
      <font>
        <sz val="9"/>
      </font>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rgb="FF0C0C0C"/>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auto="1"/>
      </font>
      <fill>
        <patternFill patternType="solid">
          <bgColor rgb="FFFF0000"/>
        </patternFill>
      </fill>
      <border>
        <left style="thin">
          <color auto="1"/>
        </left>
        <right style="thin">
          <color auto="1"/>
        </right>
        <top style="thin">
          <color auto="1"/>
        </top>
        <bottom style="thin">
          <color auto="1"/>
        </bottom>
      </border>
    </dxf>
    <dxf>
      <font>
        <color theme="1"/>
      </font>
      <fill>
        <patternFill>
          <bgColor rgb="FF00B050"/>
        </patternFill>
      </fill>
      <border>
        <left style="thin">
          <color rgb="FF00B050"/>
        </left>
        <right style="thin">
          <color rgb="FF00B050"/>
        </right>
        <top style="thin">
          <color rgb="FF00B050"/>
        </top>
        <bottom style="thin">
          <color rgb="FF00B050"/>
        </bottom>
      </border>
    </dxf>
    <dxf>
      <font>
        <color auto="1"/>
      </font>
      <fill>
        <patternFill>
          <bgColor rgb="FF00B0F0"/>
        </patternFill>
      </fill>
      <border>
        <left style="thin">
          <color auto="1"/>
        </left>
        <right style="thin">
          <color auto="1"/>
        </right>
        <top style="thin">
          <color auto="1"/>
        </top>
        <bottom style="thin">
          <color auto="1"/>
        </bottom>
      </border>
    </dxf>
    <dxf>
      <font>
        <b/>
        <i val="0"/>
        <strike val="0"/>
        <color theme="1"/>
      </font>
      <fill>
        <patternFill>
          <bgColor rgb="FFFFFF00"/>
        </patternFill>
      </fill>
      <border>
        <left style="thin">
          <color auto="1"/>
        </left>
        <right style="thin">
          <color auto="1"/>
        </right>
        <top style="thin">
          <color auto="1"/>
        </top>
        <bottom style="thin">
          <color auto="1"/>
        </bottom>
      </border>
    </dxf>
    <dxf>
      <font>
        <color theme="1"/>
      </font>
      <fill>
        <patternFill>
          <bgColor rgb="FFFFC000"/>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font>
    </dxf>
    <dxf>
      <font>
        <color theme="0"/>
      </font>
    </dxf>
    <dxf>
      <font>
        <color theme="0"/>
      </font>
    </dxf>
    <dxf>
      <font>
        <color theme="0"/>
      </font>
    </dxf>
    <dxf>
      <font>
        <color theme="0"/>
      </font>
    </dxf>
    <dxf>
      <font>
        <color theme="0"/>
      </font>
    </dxf>
    <dxf>
      <font>
        <strike/>
        <color theme="2" tint="-0.499984740745262"/>
      </font>
    </dxf>
    <dxf>
      <font>
        <strike/>
        <color theme="2" tint="-0.499984740745262"/>
      </font>
      <fill>
        <patternFill>
          <bgColor theme="2"/>
        </patternFill>
      </fill>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strike/>
        <color theme="0" tint="-0.34998626667073579"/>
      </font>
    </dxf>
    <dxf>
      <font>
        <b val="0"/>
        <i/>
        <strike/>
        <color theme="2" tint="-9.9948118533890809E-2"/>
      </font>
      <fill>
        <patternFill>
          <bgColor theme="2"/>
        </patternFill>
      </fill>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b val="0"/>
        <i/>
        <color theme="1" tint="0.499984740745262"/>
      </font>
    </dxf>
    <dxf>
      <font>
        <b val="0"/>
        <i/>
        <color theme="1" tint="0.499984740745262"/>
      </font>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s>
  <tableStyles count="0" defaultPivotStyle="PivotStyleMedium7"/>
  <colors>
    <indexedColors>
      <rgbColor rgb="FF000000"/>
      <rgbColor rgb="FFFFFFFF"/>
      <rgbColor rgb="FFFF0000"/>
      <rgbColor rgb="FF00FF00"/>
      <rgbColor rgb="FF0000FF"/>
      <rgbColor rgb="FFFFFF00"/>
      <rgbColor rgb="FFFF00FF"/>
      <rgbColor rgb="FF00FFFF"/>
      <rgbColor rgb="FF000000"/>
      <rgbColor rgb="FFFFF0C2"/>
      <rgbColor rgb="FF68070C"/>
      <rgbColor rgb="FFAAAAAA"/>
      <rgbColor rgb="FF7F0424"/>
      <rgbColor rgb="FFF3E4B5"/>
      <rgbColor rgb="FF0563C1"/>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3F1FF"/>
      <color rgb="FFFFE7FA"/>
      <color rgb="FFEDDFFF"/>
      <color rgb="FFE0D2F5"/>
      <color rgb="FFF9EDEF"/>
      <color rgb="FFF2DCDB"/>
      <color rgb="FFD7E1EC"/>
      <color rgb="FFFF5E49"/>
      <color rgb="FF6809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5" Type="http://schemas.openxmlformats.org/officeDocument/2006/relationships/customXml" Target="../customXml/item7.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6.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Subsection Scores</a:t>
            </a:r>
          </a:p>
        </c:rich>
      </c:tx>
      <c:layout>
        <c:manualLayout>
          <c:xMode val="edge"/>
          <c:yMode val="edge"/>
          <c:x val="0.38155893611806635"/>
          <c:y val="1.5194681861348529E-2"/>
        </c:manualLayout>
      </c:layout>
      <c:overlay val="0"/>
      <c:spPr>
        <a:noFill/>
        <a:ln>
          <a:noFill/>
        </a:ln>
        <a:effectLst/>
      </c:sp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strRef>
              <c:f>Values!$J$2:$J$20</c:f>
              <c:strCache>
                <c:ptCount val="19"/>
                <c:pt idx="0">
                  <c:v>Company</c:v>
                </c:pt>
                <c:pt idx="1">
                  <c:v>Documentation</c:v>
                </c:pt>
                <c:pt idx="2">
                  <c:v>Accessibility</c:v>
                </c:pt>
                <c:pt idx="3">
                  <c:v>Third Parties</c:v>
                </c:pt>
                <c:pt idx="4">
                  <c:v>Consulting</c:v>
                </c:pt>
                <c:pt idx="5">
                  <c:v>Application Security</c:v>
                </c:pt>
                <c:pt idx="6">
                  <c:v>Authentication, Authorization, and Accounting</c:v>
                </c:pt>
                <c:pt idx="7">
                  <c:v>Business Contituity Plan</c:v>
                </c:pt>
                <c:pt idx="8">
                  <c:v>Change Management</c:v>
                </c:pt>
                <c:pt idx="9">
                  <c:v>Data</c:v>
                </c:pt>
                <c:pt idx="10">
                  <c:v>Datacenter</c:v>
                </c:pt>
                <c:pt idx="11">
                  <c:v>Disaster Recovery Plan</c:v>
                </c:pt>
                <c:pt idx="12">
                  <c:v>Firewalls, IDS, IPS, and Networking</c:v>
                </c:pt>
                <c:pt idx="13">
                  <c:v>Policies, Procedures, and Processes</c:v>
                </c:pt>
                <c:pt idx="14">
                  <c:v>Incident Handling</c:v>
                </c:pt>
                <c:pt idx="15">
                  <c:v>Quality Assurance</c:v>
                </c:pt>
                <c:pt idx="16">
                  <c:v>Vulnerability Scanning</c:v>
                </c:pt>
                <c:pt idx="18">
                  <c:v>PCI-DSS</c:v>
                </c:pt>
              </c:strCache>
            </c:strRef>
          </c:tx>
          <c:spPr>
            <a:solidFill>
              <a:srgbClr val="FF0000"/>
            </a:solidFill>
          </c:spPr>
          <c:invertIfNegative val="0"/>
          <c:cat>
            <c:strRef>
              <c:f>Values!$J$2:$J$20</c:f>
              <c:strCache>
                <c:ptCount val="19"/>
                <c:pt idx="0">
                  <c:v>Company</c:v>
                </c:pt>
                <c:pt idx="1">
                  <c:v>Documentation</c:v>
                </c:pt>
                <c:pt idx="2">
                  <c:v>Accessibility</c:v>
                </c:pt>
                <c:pt idx="3">
                  <c:v>Third Parties</c:v>
                </c:pt>
                <c:pt idx="4">
                  <c:v>Consulting</c:v>
                </c:pt>
                <c:pt idx="5">
                  <c:v>Application Security</c:v>
                </c:pt>
                <c:pt idx="6">
                  <c:v>Authentication, Authorization, and Accounting</c:v>
                </c:pt>
                <c:pt idx="7">
                  <c:v>Business Contituity Plan</c:v>
                </c:pt>
                <c:pt idx="8">
                  <c:v>Change Management</c:v>
                </c:pt>
                <c:pt idx="9">
                  <c:v>Data</c:v>
                </c:pt>
                <c:pt idx="10">
                  <c:v>Datacenter</c:v>
                </c:pt>
                <c:pt idx="11">
                  <c:v>Disaster Recovery Plan</c:v>
                </c:pt>
                <c:pt idx="12">
                  <c:v>Firewalls, IDS, IPS, and Networking</c:v>
                </c:pt>
                <c:pt idx="13">
                  <c:v>Policies, Procedures, and Processes</c:v>
                </c:pt>
                <c:pt idx="14">
                  <c:v>Incident Handling</c:v>
                </c:pt>
                <c:pt idx="15">
                  <c:v>Quality Assurance</c:v>
                </c:pt>
                <c:pt idx="16">
                  <c:v>Vulnerability Scanning</c:v>
                </c:pt>
                <c:pt idx="18">
                  <c:v>PCI-DSS</c:v>
                </c:pt>
              </c:strCache>
            </c:strRef>
          </c:cat>
          <c:val>
            <c:numRef>
              <c:f>Values!$I$2:$I$20</c:f>
              <c:numCache>
                <c:formatCode>0.00%</c:formatCode>
                <c:ptCount val="19"/>
                <c:pt idx="0">
                  <c:v>0.625</c:v>
                </c:pt>
                <c:pt idx="1">
                  <c:v>0.81818181818181823</c:v>
                </c:pt>
                <c:pt idx="2">
                  <c:v>1</c:v>
                </c:pt>
                <c:pt idx="3">
                  <c:v>0.5714285714285714</c:v>
                </c:pt>
                <c:pt idx="4">
                  <c:v>0.8571428571428571</c:v>
                </c:pt>
                <c:pt idx="5">
                  <c:v>1</c:v>
                </c:pt>
                <c:pt idx="6">
                  <c:v>0.5842696629213483</c:v>
                </c:pt>
                <c:pt idx="7">
                  <c:v>1</c:v>
                </c:pt>
                <c:pt idx="8">
                  <c:v>0.9152542372881356</c:v>
                </c:pt>
                <c:pt idx="9">
                  <c:v>0.93181818181818177</c:v>
                </c:pt>
                <c:pt idx="10">
                  <c:v>0.8</c:v>
                </c:pt>
                <c:pt idx="11">
                  <c:v>0.73913043478260865</c:v>
                </c:pt>
                <c:pt idx="12">
                  <c:v>1</c:v>
                </c:pt>
                <c:pt idx="13">
                  <c:v>1</c:v>
                </c:pt>
                <c:pt idx="14">
                  <c:v>1</c:v>
                </c:pt>
                <c:pt idx="15">
                  <c:v>0.61111111111111116</c:v>
                </c:pt>
                <c:pt idx="16">
                  <c:v>1</c:v>
                </c:pt>
                <c:pt idx="17">
                  <c:v>0</c:v>
                </c:pt>
                <c:pt idx="18">
                  <c:v>0.54545454545454541</c:v>
                </c:pt>
              </c:numCache>
            </c:numRef>
          </c:val>
          <c:extLst>
            <c:ext xmlns:c16="http://schemas.microsoft.com/office/drawing/2014/chart" uri="{C3380CC4-5D6E-409C-BE32-E72D297353CC}">
              <c16:uniqueId val="{00000006-E007-42A3-87BD-6B8D651659D1}"/>
            </c:ext>
          </c:extLst>
        </c:ser>
        <c:dLbls>
          <c:showLegendKey val="0"/>
          <c:showVal val="0"/>
          <c:showCatName val="0"/>
          <c:showSerName val="0"/>
          <c:showPercent val="0"/>
          <c:showBubbleSize val="0"/>
        </c:dLbls>
        <c:gapWidth val="182"/>
        <c:shape val="box"/>
        <c:axId val="975669256"/>
        <c:axId val="975664336"/>
        <c:axId val="0"/>
      </c:bar3DChart>
      <c:catAx>
        <c:axId val="9756692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975664336"/>
        <c:crosses val="autoZero"/>
        <c:auto val="1"/>
        <c:lblAlgn val="ctr"/>
        <c:lblOffset val="100"/>
        <c:noMultiLvlLbl val="0"/>
      </c:catAx>
      <c:valAx>
        <c:axId val="97566433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669256"/>
        <c:crosses val="autoZero"/>
        <c:crossBetween val="between"/>
        <c:majorUnit val="0.1"/>
      </c:valAx>
    </c:plotArea>
    <c:plotVisOnly val="1"/>
    <c:dispBlanksAs val="gap"/>
    <c:showDLblsOverMax val="0"/>
  </c:chart>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tiff"/><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88900</xdr:colOff>
      <xdr:row>0</xdr:row>
      <xdr:rowOff>88900</xdr:rowOff>
    </xdr:from>
    <xdr:ext cx="2374900" cy="520700"/>
    <xdr:pic>
      <xdr:nvPicPr>
        <xdr:cNvPr id="3" name="Picture 2">
          <a:extLst>
            <a:ext uri="{FF2B5EF4-FFF2-40B4-BE49-F238E27FC236}">
              <a16:creationId xmlns:a16="http://schemas.microsoft.com/office/drawing/2014/main" id="{6CA4773F-BCFB-8043-A4FC-B554657DD0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203200</xdr:colOff>
      <xdr:row>1</xdr:row>
      <xdr:rowOff>88901</xdr:rowOff>
    </xdr:from>
    <xdr:ext cx="8788400" cy="9042400"/>
    <xdr:sp macro="" textlink="">
      <xdr:nvSpPr>
        <xdr:cNvPr id="5" name="Shape 3">
          <a:extLst>
            <a:ext uri="{FF2B5EF4-FFF2-40B4-BE49-F238E27FC236}">
              <a16:creationId xmlns:a16="http://schemas.microsoft.com/office/drawing/2014/main" id="{FE54350B-132E-DD4B-A347-7B6C33344C4B}"/>
            </a:ext>
          </a:extLst>
        </xdr:cNvPr>
        <xdr:cNvSpPr txBox="1"/>
      </xdr:nvSpPr>
      <xdr:spPr>
        <a:xfrm>
          <a:off x="203200" y="622301"/>
          <a:ext cx="8788400" cy="904240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600"/>
            <a:buFont typeface="Verdana"/>
            <a:buNone/>
          </a:pPr>
          <a:r>
            <a:rPr lang="en-US" sz="1600" b="1">
              <a:solidFill>
                <a:schemeClr val="dk1"/>
              </a:solidFill>
              <a:latin typeface="Verdana"/>
              <a:ea typeface="Verdana"/>
              <a:cs typeface="Verdana"/>
              <a:sym typeface="Verdana"/>
            </a:rPr>
            <a:t>Shared Assessments Introduction</a:t>
          </a:r>
          <a:endParaRPr lang="en-US" sz="16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a:solidFill>
                <a:schemeClr val="dk1"/>
              </a:solidFill>
              <a:latin typeface="Verdana"/>
              <a:ea typeface="Verdana"/>
              <a:cs typeface="Verdana"/>
              <a:sym typeface="Verdana"/>
            </a:rPr>
            <a:t> </a:t>
          </a:r>
          <a:endParaRPr lang="en-US" sz="1400"/>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Campus IT environments are rapidly changing and the speed of cloud service adoption is increasing.  Institutions looking for ways to do more with less see cloud services as a good way to save resources. As campuses deploy or identify cloud services, they must ensure the cloud services are appropriately assessed for managing the risks to the confidentiality, integrity and availability of sensitive institutional information and the PII of constituents. Many campuses have established a cloud security assessment methodology and resources to review cloud services for privacy and security controls.  Other campuses don’t have sufficient resources to assess their cloud services in this manner.  On the vendor side, many cloud services providers spend significant time responding to the individualized security assessment requests made by campus customers, often answering similar questions repeatedly.  Both the provider and consumer of cloud services are wasting precious time creating, responding, and reviewing such assessments.</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a:t>
          </a:r>
          <a:r>
            <a:rPr lang="en-US" sz="1100" b="1" i="0" u="none" strike="noStrike">
              <a:solidFill>
                <a:schemeClr val="dk1"/>
              </a:solidFill>
              <a:latin typeface="Verdana"/>
              <a:ea typeface="Verdana"/>
              <a:cs typeface="Verdana"/>
              <a:sym typeface="Verdana"/>
            </a:rPr>
            <a:t>Higher Education Community Vendor Assessment Toolkit </a:t>
          </a:r>
          <a:r>
            <a:rPr lang="en-US" sz="1100" b="0" i="0" u="none" strike="noStrike">
              <a:solidFill>
                <a:schemeClr val="dk1"/>
              </a:solidFill>
              <a:latin typeface="Verdana"/>
              <a:ea typeface="Verdana"/>
              <a:cs typeface="Verdana"/>
              <a:sym typeface="Verdana"/>
            </a:rPr>
            <a:t>(</a:t>
          </a:r>
          <a:r>
            <a:rPr lang="en-US" sz="1100" b="1" i="0" u="none" strike="noStrike">
              <a:solidFill>
                <a:schemeClr val="dk1"/>
              </a:solidFill>
              <a:latin typeface="Verdana"/>
              <a:ea typeface="Verdana"/>
              <a:cs typeface="Verdana"/>
              <a:sym typeface="Verdana"/>
            </a:rPr>
            <a:t>HECVAT</a:t>
          </a:r>
          <a:r>
            <a:rPr lang="en-US" sz="1100" b="0" i="0" u="none" strike="noStrike">
              <a:solidFill>
                <a:schemeClr val="dk1"/>
              </a:solidFill>
              <a:latin typeface="Verdana"/>
              <a:ea typeface="Verdana"/>
              <a:cs typeface="Verdana"/>
              <a:sym typeface="Verdana"/>
            </a:rPr>
            <a:t>) attempts to generalize higher education information security and data protections and issues for consistency and ease of use. Some institutions may have specific issues that must be addressed in addition to the general questions</a:t>
          </a:r>
          <a:r>
            <a:rPr lang="en-US" sz="1100" b="0" i="0" u="none" strike="noStrike" baseline="0">
              <a:solidFill>
                <a:schemeClr val="dk1"/>
              </a:solidFill>
              <a:latin typeface="Verdana"/>
              <a:ea typeface="Verdana"/>
              <a:cs typeface="Verdana"/>
              <a:sym typeface="Verdana"/>
            </a:rPr>
            <a:t> sets</a:t>
          </a:r>
          <a:r>
            <a:rPr lang="en-US" sz="1100" b="0" i="0" u="none" strike="noStrike">
              <a:solidFill>
                <a:schemeClr val="dk1"/>
              </a:solidFill>
              <a:latin typeface="Verdana"/>
              <a:ea typeface="Verdana"/>
              <a:cs typeface="Verdana"/>
              <a:sym typeface="Verdana"/>
            </a:rPr>
            <a:t> provided in the</a:t>
          </a:r>
          <a:r>
            <a:rPr lang="en-US" sz="1100" b="0" i="0" u="none" strike="noStrike" baseline="0">
              <a:solidFill>
                <a:schemeClr val="dk1"/>
              </a:solidFill>
              <a:latin typeface="Verdana"/>
              <a:ea typeface="Verdana"/>
              <a:cs typeface="Verdana"/>
              <a:sym typeface="Verdana"/>
            </a:rPr>
            <a:t> toolkit</a:t>
          </a:r>
          <a:r>
            <a:rPr lang="en-US" sz="1100" b="0" i="0" u="none" strike="noStrike">
              <a:solidFill>
                <a:schemeClr val="dk1"/>
              </a:solidFill>
              <a:latin typeface="Verdana"/>
              <a:ea typeface="Verdana"/>
              <a:cs typeface="Verdana"/>
              <a:sym typeface="Verdana"/>
            </a:rPr>
            <a:t>. It is anticipated that the HECVAT will be revised over time to account for changes in services provisioning and the information security and data protection needs of higher education institutions.</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Higher Education Community Vendor Assessment Toolkit:</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Helps higher education institutions ensure that vendor services are appropriately assessed for security and privacy needs, including some that are unique to higher education</a:t>
          </a:r>
          <a:endParaRPr lang="en-US" sz="1400"/>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0" i="0" u="none" strike="noStrike">
              <a:solidFill>
                <a:schemeClr val="dk1"/>
              </a:solidFill>
              <a:latin typeface="Verdana"/>
              <a:ea typeface="Verdana"/>
              <a:cs typeface="Verdana"/>
              <a:sym typeface="Verdana"/>
            </a:rPr>
            <a:t>Allows a consistent, easily-adopted methodology for campuses wishing to reduce costs through vendor services without increasing risks</a:t>
          </a:r>
          <a:endParaRPr lang="en-US" sz="1400"/>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0" i="0" u="none" strike="noStrike">
              <a:solidFill>
                <a:schemeClr val="dk1"/>
              </a:solidFill>
              <a:latin typeface="Verdana"/>
              <a:ea typeface="Verdana"/>
              <a:cs typeface="Verdana"/>
              <a:sym typeface="Verdana"/>
            </a:rPr>
            <a:t>Reduces the burden that service providers face in responding to requests for security assessments from higher education institutions</a:t>
          </a:r>
          <a:endParaRPr lang="en-US" sz="1400"/>
        </a:p>
        <a:p>
          <a:pPr marL="0" lvl="0" indent="0" algn="l" rtl="0">
            <a:spcBef>
              <a:spcPts val="0"/>
            </a:spcBef>
            <a:spcAft>
              <a:spcPts val="0"/>
            </a:spcAft>
            <a:buSzPts val="1100"/>
            <a:buFont typeface="Arial"/>
            <a:buNone/>
          </a:pPr>
          <a:endParaRPr lang="en-US" sz="1100" b="0" i="0" u="none" strike="noStrike">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The Higher Education Community Vendor Assessment Toolkit is a suite of tools built around the original HECVAT (known now as HECVAT</a:t>
          </a:r>
          <a:r>
            <a:rPr lang="en-US" sz="1100" b="0" i="0" u="none" strike="noStrike" baseline="0">
              <a:solidFill>
                <a:schemeClr val="dk1"/>
              </a:solidFill>
              <a:latin typeface="Verdana"/>
              <a:ea typeface="Verdana"/>
              <a:cs typeface="Verdana"/>
              <a:sym typeface="Verdana"/>
            </a:rPr>
            <a:t> - Full) </a:t>
          </a:r>
          <a:r>
            <a:rPr lang="en-US" sz="1100" b="0" i="0" u="none" strike="noStrike">
              <a:solidFill>
                <a:schemeClr val="dk1"/>
              </a:solidFill>
              <a:latin typeface="Verdana"/>
              <a:ea typeface="Verdana"/>
              <a:cs typeface="Verdana"/>
              <a:sym typeface="Verdana"/>
            </a:rPr>
            <a:t>to allow institutions to adopt, implement, and maintain a consistent risk/security assessment program. Tools include:</a:t>
          </a:r>
          <a:endParaRPr lang="en-US" sz="1400"/>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a:t>
          </a:r>
          <a:r>
            <a:rPr lang="en-US" sz="1100" b="1" i="0" u="none" strike="noStrike">
              <a:solidFill>
                <a:schemeClr val="tx1"/>
              </a:solidFill>
              <a:latin typeface="Verdana"/>
              <a:ea typeface="Verdana"/>
              <a:cs typeface="Verdana"/>
              <a:sym typeface="Verdana"/>
            </a:rPr>
            <a:t>HECVAT</a:t>
          </a:r>
          <a:r>
            <a:rPr lang="en-US" sz="1100" b="1" i="0" u="none" strike="noStrike" baseline="0">
              <a:solidFill>
                <a:schemeClr val="tx1"/>
              </a:solidFill>
              <a:latin typeface="Verdana"/>
              <a:ea typeface="Verdana"/>
              <a:cs typeface="Verdana"/>
              <a:sym typeface="Verdana"/>
            </a:rPr>
            <a:t> - Triage</a:t>
          </a:r>
          <a:r>
            <a:rPr lang="en-US" sz="1100" b="0" i="0" u="none" strike="noStrike">
              <a:solidFill>
                <a:schemeClr val="dk1"/>
              </a:solidFill>
              <a:latin typeface="Verdana"/>
              <a:ea typeface="Verdana"/>
              <a:cs typeface="Verdana"/>
              <a:sym typeface="Verdana"/>
            </a:rPr>
            <a:t>: Used to initiate risk/security assessment requests</a:t>
          </a:r>
          <a:r>
            <a:rPr lang="en-US" sz="1100" b="0" i="0" u="none" strike="noStrike" baseline="0">
              <a:solidFill>
                <a:schemeClr val="dk1"/>
              </a:solidFill>
              <a:latin typeface="Verdana"/>
              <a:ea typeface="Verdana"/>
              <a:cs typeface="Verdana"/>
              <a:sym typeface="Verdana"/>
            </a:rPr>
            <a:t> - review to determine assessment requirements</a:t>
          </a:r>
          <a:endParaRPr lang="en-US" sz="1100" b="0" i="0" u="none" strike="noStrike">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rgbClr val="FF0000"/>
              </a:solidFill>
              <a:latin typeface="Verdana"/>
              <a:ea typeface="Verdana"/>
              <a:cs typeface="Verdana"/>
              <a:sym typeface="Verdana"/>
            </a:rPr>
            <a:t>HECVAT - Full</a:t>
          </a:r>
          <a:r>
            <a:rPr lang="en-US" sz="1100" b="0" i="0" u="none" strike="noStrike">
              <a:solidFill>
                <a:schemeClr val="dk1"/>
              </a:solidFill>
              <a:latin typeface="Verdana"/>
              <a:ea typeface="Verdana"/>
              <a:cs typeface="Verdana"/>
              <a:sym typeface="Verdana"/>
            </a:rPr>
            <a:t>: Robust questionnaire used to assess the most critical data sharing engagements</a:t>
          </a:r>
          <a:endParaRPr lang="en-US" sz="1400"/>
        </a:p>
        <a:p>
          <a:pPr marL="0" marR="0" lvl="0" indent="0" algn="l" rtl="0">
            <a:lnSpc>
              <a:spcPct val="100000"/>
            </a:lnSpc>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chemeClr val="dk1"/>
              </a:solidFill>
              <a:latin typeface="Verdana"/>
              <a:ea typeface="Verdana"/>
              <a:cs typeface="Verdana"/>
              <a:sym typeface="Verdana"/>
            </a:rPr>
            <a:t>HECVAT - Lite</a:t>
          </a:r>
          <a:r>
            <a:rPr lang="en-US" sz="1100" b="0" i="0" u="none" strike="noStrike">
              <a:solidFill>
                <a:schemeClr val="dk1"/>
              </a:solidFill>
              <a:latin typeface="Verdana"/>
              <a:ea typeface="Verdana"/>
              <a:cs typeface="Verdana"/>
              <a:sym typeface="Verdana"/>
            </a:rPr>
            <a:t>: A lightweight questionnaire used to expedite process </a:t>
          </a:r>
          <a:endParaRPr lang="en-US" sz="1400"/>
        </a:p>
        <a:p>
          <a:pPr marL="0" marR="0" lvl="0" indent="0" algn="l" rtl="0">
            <a:lnSpc>
              <a:spcPct val="100000"/>
            </a:lnSpc>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chemeClr val="dk1"/>
              </a:solidFill>
              <a:latin typeface="Verdana"/>
              <a:ea typeface="Verdana"/>
              <a:cs typeface="Verdana"/>
              <a:sym typeface="Verdana"/>
            </a:rPr>
            <a:t>HECVAT - On-Premise</a:t>
          </a:r>
          <a:r>
            <a:rPr lang="en-US" sz="1100" b="0" i="0" u="none" strike="noStrike">
              <a:solidFill>
                <a:schemeClr val="dk1"/>
              </a:solidFill>
              <a:latin typeface="Verdana"/>
              <a:ea typeface="Verdana"/>
              <a:cs typeface="Verdana"/>
              <a:sym typeface="Verdana"/>
            </a:rPr>
            <a:t>: Unique questionnaire used to evaluate on-premise appliances and software</a:t>
          </a: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HECVAT (and Toolkit) was created by the Higher Education Information Security Council Shared Assessments Working Group.  Its purpose is to provide a starting point for the assessment of vendor provided services and resources.  Over time, the Shared Assessments Working Group hopes to create a framework that will establish a community resource where institutions and cloud services providers will share completed Higher Education Cloud Vendor Assessment Tool assessments.</a:t>
          </a:r>
          <a:endParaRPr lang="en-US" sz="1400"/>
        </a:p>
        <a:p>
          <a:pPr marL="0" lvl="0" indent="0" algn="l" rtl="0">
            <a:spcBef>
              <a:spcPts val="0"/>
            </a:spcBef>
            <a:spcAft>
              <a:spcPts val="0"/>
            </a:spcAft>
            <a:buSzPts val="1100"/>
            <a:buFont typeface="Arial"/>
            <a:buNone/>
          </a:pPr>
          <a:endParaRPr lang="en-US" sz="1100" b="0" i="0" u="none" strike="noStrike">
            <a:solidFill>
              <a:schemeClr val="dk1"/>
            </a:solidFill>
            <a:latin typeface="Verdana"/>
            <a:ea typeface="Verdana"/>
            <a:cs typeface="Verdana"/>
            <a:sym typeface="Verdana"/>
          </a:endParaRPr>
        </a:p>
        <a:p>
          <a:pPr marL="0" marR="0" lvl="0" indent="0" algn="ctr" rtl="0">
            <a:lnSpc>
              <a:spcPct val="100000"/>
            </a:lnSpc>
            <a:spcBef>
              <a:spcPts val="0"/>
            </a:spcBef>
            <a:spcAft>
              <a:spcPts val="0"/>
            </a:spcAft>
            <a:buClr>
              <a:schemeClr val="dk1"/>
            </a:buClr>
            <a:buSzPts val="1200"/>
            <a:buFont typeface="Verdana"/>
            <a:buNone/>
          </a:pPr>
          <a:r>
            <a:rPr lang="en-US" sz="1200" b="1">
              <a:solidFill>
                <a:schemeClr val="dk1"/>
              </a:solidFill>
              <a:latin typeface="Verdana"/>
              <a:ea typeface="Verdana"/>
              <a:cs typeface="Verdana"/>
              <a:sym typeface="Verdana"/>
            </a:rPr>
            <a:t>https://www.educause.edu/hecvat</a:t>
          </a:r>
          <a:endParaRPr lang="en-US" sz="1400"/>
        </a:p>
        <a:p>
          <a:pPr marL="0" lvl="0" indent="0" algn="ctr" rtl="0">
            <a:spcBef>
              <a:spcPts val="0"/>
            </a:spcBef>
            <a:spcAft>
              <a:spcPts val="0"/>
            </a:spcAft>
            <a:buClr>
              <a:schemeClr val="dk1"/>
            </a:buClr>
            <a:buSzPts val="1200"/>
            <a:buFont typeface="Verdana"/>
            <a:buNone/>
          </a:pPr>
          <a:r>
            <a:rPr lang="en-US" sz="1200" b="1">
              <a:solidFill>
                <a:schemeClr val="dk1"/>
              </a:solidFill>
              <a:latin typeface="Verdana"/>
              <a:ea typeface="Verdana"/>
              <a:cs typeface="Verdana"/>
              <a:sym typeface="Verdana"/>
            </a:rPr>
            <a:t>https://www.ren-isac.net/hecvat</a:t>
          </a:r>
          <a:endParaRPr lang="en-US" sz="1400"/>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(C) EDUCAUSE 2022</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This work is licensed under a Creative Commons Attribution-Noncommercial-ShareAlike 4.0 International License (CC BY-NC-SA 4.0).</a:t>
          </a:r>
          <a:endParaRPr lang="en-US" sz="1100" b="0">
            <a:latin typeface="Verdana"/>
            <a:ea typeface="Verdana"/>
            <a:cs typeface="Verdana"/>
            <a:sym typeface="Verdana"/>
          </a:endParaRPr>
        </a:p>
        <a:p>
          <a:pPr marL="0" marR="0" lvl="0" indent="0" algn="l" rtl="0">
            <a:lnSpc>
              <a:spcPct val="100000"/>
            </a:lnSpc>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This </a:t>
          </a:r>
          <a:r>
            <a:rPr lang="en-US" sz="1100" b="0" i="0">
              <a:solidFill>
                <a:schemeClr val="dk1"/>
              </a:solidFill>
              <a:latin typeface="Verdana"/>
              <a:ea typeface="Verdana"/>
              <a:cs typeface="Verdana"/>
              <a:sym typeface="Verdana"/>
            </a:rPr>
            <a:t>Higher Education Cloud Vendor Assessment Toolkit </a:t>
          </a:r>
          <a:r>
            <a:rPr lang="en-US" sz="1100" b="0" i="0" u="none" strike="noStrike">
              <a:solidFill>
                <a:schemeClr val="dk1"/>
              </a:solidFill>
              <a:latin typeface="Verdana"/>
              <a:ea typeface="Verdana"/>
              <a:cs typeface="Verdana"/>
              <a:sym typeface="Verdana"/>
            </a:rPr>
            <a:t>is brought to you by the Higher Education Information Security Council, and members from EDUCAUSE, Internet2, and the Research and Education Networking Information Sharing and Analysis Center (REN-ISAC).</a:t>
          </a:r>
          <a:endParaRPr lang="en-US" sz="1400"/>
        </a:p>
      </xdr:txBody>
    </xdr:sp>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1</xdr:col>
      <xdr:colOff>37722</xdr:colOff>
      <xdr:row>12</xdr:row>
      <xdr:rowOff>150892</xdr:rowOff>
    </xdr:from>
    <xdr:to>
      <xdr:col>1</xdr:col>
      <xdr:colOff>5897326</xdr:colOff>
      <xdr:row>12</xdr:row>
      <xdr:rowOff>1419174</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1798118" y="7267922"/>
          <a:ext cx="5859604" cy="1268282"/>
        </a:xfrm>
        <a:prstGeom prst="rect">
          <a:avLst/>
        </a:prstGeom>
      </xdr:spPr>
    </xdr:pic>
    <xdr:clientData/>
  </xdr:twoCellAnchor>
  <xdr:twoCellAnchor editAs="oneCell">
    <xdr:from>
      <xdr:col>0</xdr:col>
      <xdr:colOff>75444</xdr:colOff>
      <xdr:row>15</xdr:row>
      <xdr:rowOff>314356</xdr:rowOff>
    </xdr:from>
    <xdr:to>
      <xdr:col>1</xdr:col>
      <xdr:colOff>7294469</xdr:colOff>
      <xdr:row>15</xdr:row>
      <xdr:rowOff>1181978</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
        <a:stretch>
          <a:fillRect/>
        </a:stretch>
      </xdr:blipFill>
      <xdr:spPr>
        <a:xfrm>
          <a:off x="75444" y="9971386"/>
          <a:ext cx="9322321" cy="8676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831850</xdr:colOff>
      <xdr:row>6</xdr:row>
      <xdr:rowOff>38100</xdr:rowOff>
    </xdr:from>
    <xdr:to>
      <xdr:col>7</xdr:col>
      <xdr:colOff>1570038</xdr:colOff>
      <xdr:row>41</xdr:row>
      <xdr:rowOff>57150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88900</xdr:colOff>
      <xdr:row>0</xdr:row>
      <xdr:rowOff>88900</xdr:rowOff>
    </xdr:from>
    <xdr:to>
      <xdr:col>3</xdr:col>
      <xdr:colOff>444500</xdr:colOff>
      <xdr:row>3</xdr:row>
      <xdr:rowOff>114300</xdr:rowOff>
    </xdr:to>
    <xdr:pic>
      <xdr:nvPicPr>
        <xdr:cNvPr id="2" name="Picture 4">
          <a:extLst>
            <a:ext uri="{FF2B5EF4-FFF2-40B4-BE49-F238E27FC236}">
              <a16:creationId xmlns:a16="http://schemas.microsoft.com/office/drawing/2014/main" id="{DDF1EBAA-F970-954B-A7DE-04AD2B627A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88900</xdr:colOff>
      <xdr:row>0</xdr:row>
      <xdr:rowOff>63500</xdr:rowOff>
    </xdr:from>
    <xdr:ext cx="7612588" cy="15671800"/>
    <xdr:sp macro="" textlink="">
      <xdr:nvSpPr>
        <xdr:cNvPr id="3" name="TextBox 2">
          <a:extLst>
            <a:ext uri="{FF2B5EF4-FFF2-40B4-BE49-F238E27FC236}">
              <a16:creationId xmlns:a16="http://schemas.microsoft.com/office/drawing/2014/main" id="{B39846C5-498F-C947-B3E9-A4087A8439AD}"/>
            </a:ext>
          </a:extLst>
        </xdr:cNvPr>
        <xdr:cNvSpPr txBox="1"/>
      </xdr:nvSpPr>
      <xdr:spPr>
        <a:xfrm>
          <a:off x="88900" y="63500"/>
          <a:ext cx="7612588" cy="15671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r>
            <a:rPr lang="en-US" sz="1400" b="1">
              <a:solidFill>
                <a:schemeClr val="tx1"/>
              </a:solidFill>
              <a:effectLst/>
              <a:latin typeface="Verdana" charset="0"/>
              <a:ea typeface="Verdana" charset="0"/>
              <a:cs typeface="Verdana" charset="0"/>
            </a:rPr>
            <a:t>Acknowledgments</a:t>
          </a:r>
          <a:endParaRPr lang="en-US" sz="1400">
            <a:effectLst/>
            <a:latin typeface="Verdana" charset="0"/>
            <a:ea typeface="Verdana" charset="0"/>
            <a:cs typeface="Verdana" charset="0"/>
          </a:endParaRPr>
        </a:p>
        <a:p>
          <a:r>
            <a:rPr lang="en-US" sz="1100">
              <a:solidFill>
                <a:schemeClr val="tx1"/>
              </a:solidFill>
              <a:effectLst/>
              <a:latin typeface="Verdana" charset="0"/>
              <a:ea typeface="Verdana" charset="0"/>
              <a:cs typeface="Verdana" charset="0"/>
            </a:rPr>
            <a:t> </a:t>
          </a:r>
          <a:endParaRPr lang="en-US">
            <a:effectLst/>
            <a:latin typeface="Verdana" charset="0"/>
            <a:ea typeface="Verdana" charset="0"/>
            <a:cs typeface="Verdana" charset="0"/>
          </a:endParaRPr>
        </a:p>
        <a:p>
          <a:pPr rtl="0"/>
          <a:r>
            <a:rPr lang="en-US" sz="1100" b="0" i="0" u="none" strike="noStrike">
              <a:solidFill>
                <a:schemeClr val="tx1"/>
              </a:solidFill>
              <a:effectLst/>
              <a:latin typeface="Verdana" charset="0"/>
              <a:ea typeface="Verdana" charset="0"/>
              <a:cs typeface="Verdana" charset="0"/>
            </a:rPr>
            <a:t>The Higher Education Information Security Council Shared Assessments Working Group contributed their vision and significant talents to the conception, creation, and completion of this resource. </a:t>
          </a:r>
        </a:p>
        <a:p>
          <a:pPr rtl="0"/>
          <a:endParaRPr lang="en-US" sz="1100" b="0" i="0" u="none" strike="noStrike">
            <a:solidFill>
              <a:schemeClr val="tx1"/>
            </a:solidFill>
            <a:effectLst/>
            <a:latin typeface="Verdana" charset="0"/>
            <a:ea typeface="Verdana" charset="0"/>
            <a:cs typeface="Verdana" charset="0"/>
          </a:endParaRPr>
        </a:p>
        <a:p>
          <a:pPr rtl="0"/>
          <a:r>
            <a:rPr lang="en-US" sz="1100" b="1"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Members who worked on the 2021 Phase (HECVAT 3.0) update:</a:t>
          </a:r>
          <a:endParaRPr lang="en-US" b="1">
            <a:effectLst/>
            <a:latin typeface="Verdana" panose="020B0604030504040204" pitchFamily="34" charset="0"/>
            <a:ea typeface="Verdana" panose="020B0604030504040204" pitchFamily="34" charset="0"/>
            <a:cs typeface="Verdana" panose="020B0604030504040204" pitchFamily="34" charset="0"/>
          </a:endParaRPr>
        </a:p>
        <a:p>
          <a:pPr rtl="0"/>
          <a:br>
            <a:rPr lang="en-US" b="0">
              <a:effectLst/>
              <a:latin typeface="Verdana" panose="020B0604030504040204" pitchFamily="34" charset="0"/>
              <a:ea typeface="Verdana" panose="020B0604030504040204" pitchFamily="34" charset="0"/>
              <a:cs typeface="Verdana" panose="020B0604030504040204" pitchFamily="34" charset="0"/>
            </a:rPr>
          </a:br>
          <a:r>
            <a:rPr lang="en-US" sz="1100" b="1"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Core Team</a:t>
          </a:r>
          <a:endParaRPr lang="en-US" b="1">
            <a:effectLst/>
            <a:latin typeface="Verdana" panose="020B0604030504040204" pitchFamily="34" charset="0"/>
            <a:ea typeface="Verdana" panose="020B0604030504040204" pitchFamily="34" charset="0"/>
            <a:cs typeface="Verdana" panose="020B0604030504040204" pitchFamily="34" charset="0"/>
          </a:endParaRP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Jon Allen, Baylor University (co-chair)</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Josh Callahan, Cal Poly Humboldt </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Charles Escue, Indiana University (co-chair)</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Staff Liaisons from EDUCAUSE, Internet2, and REN-ISAC</a:t>
          </a:r>
        </a:p>
        <a:p>
          <a:pPr lvl="1"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Brian Kelly, Nick Lewis, </a:t>
          </a:r>
          <a:r>
            <a:rPr lang="en-US" sz="115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Sheryl Swinson</a:t>
          </a:r>
          <a:endPar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endParaRPr>
        </a:p>
        <a:p>
          <a:pPr rtl="0"/>
          <a:br>
            <a:rPr lang="en-US" b="0">
              <a:effectLst/>
              <a:latin typeface="Verdana" panose="020B0604030504040204" pitchFamily="34" charset="0"/>
              <a:ea typeface="Verdana" panose="020B0604030504040204" pitchFamily="34" charset="0"/>
              <a:cs typeface="Verdana" panose="020B0604030504040204" pitchFamily="34" charset="0"/>
            </a:rPr>
          </a:br>
          <a:r>
            <a:rPr lang="en-US" sz="1100" b="1"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Tooling Group</a:t>
          </a:r>
          <a:endParaRPr lang="en-US" b="1">
            <a:effectLst/>
            <a:latin typeface="Verdana" panose="020B0604030504040204" pitchFamily="34" charset="0"/>
            <a:ea typeface="Verdana" panose="020B0604030504040204" pitchFamily="34" charset="0"/>
            <a:cs typeface="Verdana" panose="020B0604030504040204" pitchFamily="34" charset="0"/>
          </a:endParaRP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Josh Callahan, CSU Humboldt State University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Tom Coffy, University of Tennessee, Knoxville</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Charlie Escue, Indiana University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Laura Raderman, Carnegie Mellon University</a:t>
          </a:r>
        </a:p>
        <a:p>
          <a:pPr rtl="0"/>
          <a:br>
            <a:rPr lang="en-US" b="0">
              <a:effectLst/>
              <a:latin typeface="Verdana" panose="020B0604030504040204" pitchFamily="34" charset="0"/>
              <a:ea typeface="Verdana" panose="020B0604030504040204" pitchFamily="34" charset="0"/>
              <a:cs typeface="Verdana" panose="020B0604030504040204" pitchFamily="34" charset="0"/>
            </a:rPr>
          </a:br>
          <a:r>
            <a:rPr lang="en-US" sz="1100" b="1"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EDUCAUSE IT Accessibility Community Collaboration</a:t>
          </a:r>
          <a:endParaRPr lang="en-US" b="1">
            <a:effectLst/>
            <a:latin typeface="Verdana" panose="020B0604030504040204" pitchFamily="34" charset="0"/>
            <a:ea typeface="Verdana" panose="020B0604030504040204" pitchFamily="34" charset="0"/>
            <a:cs typeface="Verdana" panose="020B0604030504040204" pitchFamily="34" charset="0"/>
          </a:endParaRP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Kyle Shachmut (Harvard University, IT Accessibility CG Co-Chair)</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Michael Cyr (University of Maine System, IT Accessibility CG Co-Chair)</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Mary Albert (Princeton University)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Jill Bateman (Ohio University)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Gwen A. Bostic (Western Michigan University)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Jiatyan Chen (Stanford University)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Glenn Dausch (Stony Brook University)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Laura Fathauer (Miami University [OH])</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Greg Hanek (Indiana University)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Tania Heap (University of North Texas)</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Lori Kressin (University of Virginia)</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Carmen Schafer (University of Missouri)</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Eudora Struble (Wake Forest University)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Kate Tipton (California State University at Northridge)</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Todd Weissenberger (University of Iowa)</a:t>
          </a:r>
        </a:p>
        <a:p>
          <a:pPr rtl="0"/>
          <a:br>
            <a:rPr lang="en-US" b="1">
              <a:effectLst/>
              <a:latin typeface="Verdana" panose="020B0604030504040204" pitchFamily="34" charset="0"/>
              <a:ea typeface="Verdana" panose="020B0604030504040204" pitchFamily="34" charset="0"/>
              <a:cs typeface="Verdana" panose="020B0604030504040204" pitchFamily="34" charset="0"/>
            </a:rPr>
          </a:br>
          <a:r>
            <a:rPr lang="en-US" sz="1100" b="1"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InCommon TAC Community Collaboration</a:t>
          </a:r>
          <a:endParaRPr lang="en-US" b="1">
            <a:effectLst/>
            <a:latin typeface="Verdana" panose="020B0604030504040204" pitchFamily="34" charset="0"/>
            <a:ea typeface="Verdana" panose="020B0604030504040204" pitchFamily="34" charset="0"/>
            <a:cs typeface="Verdana" panose="020B0604030504040204" pitchFamily="34" charset="0"/>
          </a:endParaRP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Mary McKee, Duke University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Steven Premeau, University of Maine</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Mark Rank, CirrusIdentity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Nicole Roy, Internet2</a:t>
          </a:r>
        </a:p>
        <a:p>
          <a:pPr rtl="0"/>
          <a:br>
            <a:rPr lang="en-US" b="0">
              <a:effectLst/>
              <a:latin typeface="Verdana" panose="020B0604030504040204" pitchFamily="34" charset="0"/>
              <a:ea typeface="Verdana" panose="020B0604030504040204" pitchFamily="34" charset="0"/>
              <a:cs typeface="Verdana" panose="020B0604030504040204" pitchFamily="34" charset="0"/>
            </a:rPr>
          </a:br>
          <a:r>
            <a:rPr lang="en-US" sz="1100" b="1"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Crosswalk </a:t>
          </a:r>
          <a:endParaRPr lang="en-US" b="1">
            <a:effectLst/>
            <a:latin typeface="Verdana" panose="020B0604030504040204" pitchFamily="34" charset="0"/>
            <a:ea typeface="Verdana" panose="020B0604030504040204" pitchFamily="34" charset="0"/>
            <a:cs typeface="Verdana" panose="020B0604030504040204" pitchFamily="34" charset="0"/>
          </a:endParaRP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Vince Bonura, Fordham University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Meryl Bursic, Cornell University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Christopher Cashmere, University of Nebraska</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Doug Cox, University of Michigan</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Suzanne Elhorr, American University of Beirut</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Sean Hagan, University of Alaska</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Avinash Kundu, EAB Global, Inc.</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Dennis Leber, UTHSC</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Thierry Lechler, UCF</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Sung Lee, Howard Community  College</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Matthew Long, University of Nebraska</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Jeff Miller, University of Central Oklahoma</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Jeffrey Tomaszewski, University of Michigan</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Luke Watson, Virginia Tech</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William Wetherill University of North Carolina Wilmington</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John Zage, University of Illinois- National Center for Supercomputing Applications</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Deb Zsigalov, Tennessee Technological University</a:t>
          </a:r>
        </a:p>
        <a:p>
          <a:endParaRPr lang="en-US" sz="1100" b="0" i="0" u="none" strike="noStrike">
            <a:solidFill>
              <a:schemeClr val="tx1"/>
            </a:solidFill>
            <a:effectLst/>
            <a:latin typeface="Verdana" charset="0"/>
            <a:ea typeface="Verdana" charset="0"/>
            <a:cs typeface="Verdana" charset="0"/>
          </a:endParaRPr>
        </a:p>
        <a:p>
          <a:endParaRPr lang="en-US" sz="1100" b="0" i="0" u="none" strike="noStrike">
            <a:solidFill>
              <a:schemeClr val="tx1"/>
            </a:solidFill>
            <a:effectLst/>
            <a:latin typeface="Verdana" charset="0"/>
            <a:ea typeface="Verdana" charset="0"/>
            <a:cs typeface="Verdana" charset="0"/>
          </a:endParaRPr>
        </a:p>
        <a:p>
          <a:r>
            <a:rPr lang="en-US" sz="1100" b="1" i="0" u="none" strike="noStrike">
              <a:solidFill>
                <a:schemeClr val="tx1"/>
              </a:solidFill>
              <a:effectLst/>
              <a:latin typeface="Verdana" charset="0"/>
              <a:ea typeface="Verdana" charset="0"/>
              <a:cs typeface="Verdana" charset="0"/>
            </a:rPr>
            <a:t>Members that contributed to Phase IV (2019) of this effort are: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Jon Allen, Baylor University (working group chair)</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Matthew Buss, Internet2</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Josh Callahan, Humboldt State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Andrea Childress, University of Nebraska</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Tom Coffy, University of Tennessee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Susan Coleman, REN-ISAC</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Susan Cullen, CSU Office of the Chancellor</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Michael Cyr, University of Maine System</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Debra Dandridge, Texas A&amp;M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Niranjan Davray, Colgate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Carl Flynn, Baylor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Ruth Ginzberg, University of Wisconsin System</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Sean Hagan, Yavapai College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Daphne Ireland, Princeton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Brian Kelly, EDUCAUSE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Amy Kobezak, Virginia Tech</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Nick Lewis, Internet2</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Sue McGlashan, University of Toronto</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Hector Molina, East Carolina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Mark Nichols, Virginia Tech</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Laura Raderman, Carnegie Mellon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Kyle Shachmut, Harvard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Bob Smith, Longwood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Kyle Smith, Georgia Tech</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Christian Vinten-Johansen, Penn State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Valerie Vogel, EDUCAUSE</a:t>
          </a:r>
        </a:p>
        <a:p>
          <a:pPr rtl="0"/>
          <a:endParaRPr lang="en-US" sz="1100" b="0" i="0" u="none" strike="noStrike">
            <a:solidFill>
              <a:schemeClr val="tx1"/>
            </a:solidFill>
            <a:effectLst/>
            <a:latin typeface="Verdana" charset="0"/>
            <a:ea typeface="Verdana" charset="0"/>
            <a:cs typeface="Verdana" charset="0"/>
          </a:endParaRPr>
        </a:p>
        <a:p>
          <a:pPr rtl="0"/>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1" i="0" u="none" strike="noStrike">
              <a:solidFill>
                <a:schemeClr val="tx1"/>
              </a:solidFill>
              <a:effectLst/>
              <a:latin typeface="Verdana" charset="0"/>
              <a:ea typeface="Verdana" charset="0"/>
              <a:cs typeface="Verdana" charset="0"/>
            </a:rPr>
            <a:t>Members that contributed to Phase III (2018) of this effort are: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Jon Allen, Baylor University </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Josh Callahan, Humboldt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Susan</a:t>
          </a:r>
          <a:r>
            <a:rPr lang="en-US" sz="1100" b="0" i="0" u="none" strike="noStrike" baseline="0">
              <a:solidFill>
                <a:schemeClr val="tx1"/>
              </a:solidFill>
              <a:effectLst/>
              <a:latin typeface="Verdana" charset="0"/>
              <a:ea typeface="Verdana" charset="0"/>
              <a:cs typeface="Verdana" charset="0"/>
            </a:rPr>
            <a:t> Coleman</a:t>
          </a:r>
          <a:r>
            <a:rPr lang="en-US" sz="1100" b="0" i="0" u="none" strike="noStrike">
              <a:solidFill>
                <a:schemeClr val="tx1"/>
              </a:solidFill>
              <a:effectLst/>
              <a:latin typeface="Verdana" charset="0"/>
              <a:ea typeface="Verdana" charset="0"/>
              <a:cs typeface="Verdana" charset="0"/>
            </a:rPr>
            <a:t>,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Charles Escue, Indiana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Joanna Grama,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Todd Herring,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Jefferson Hopkins, Purdue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Alex Jalso, West Virginia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Nick Lewis, Internet2</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Kim Milford,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Amanda Sarratore, University of Notre Dame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Gary Taylor, York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Valerie Vogel,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Gene Willacker, Michigan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David Zeichick, California State University, Chico</a:t>
          </a: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1" i="0" u="none" strike="noStrike">
              <a:solidFill>
                <a:schemeClr val="tx1"/>
              </a:solidFill>
              <a:effectLst/>
              <a:latin typeface="Verdana" charset="0"/>
              <a:ea typeface="Verdana" charset="0"/>
              <a:cs typeface="Verdana" charset="0"/>
            </a:rPr>
            <a:t>Members that contributed to Phase II (2017)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Samantha</a:t>
          </a:r>
          <a:r>
            <a:rPr lang="en-US" sz="1100" b="0" i="0" u="none" strike="noStrike" baseline="0">
              <a:solidFill>
                <a:schemeClr val="tx1"/>
              </a:solidFill>
              <a:effectLst/>
              <a:latin typeface="Verdana" charset="0"/>
              <a:ea typeface="Verdana" charset="0"/>
              <a:cs typeface="Verdana" charset="0"/>
            </a:rPr>
            <a:t> Birk,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Jeff Bohrer,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Sarah Braun, University of Colorado - Denver</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David Cassada, University of California - Davis</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Matthew Dalton, University of Massachusetts Amherst</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Kolin</a:t>
          </a:r>
          <a:r>
            <a:rPr lang="en-US" sz="1100" b="0" i="0" u="none" strike="noStrike" baseline="0">
              <a:solidFill>
                <a:schemeClr val="tx1"/>
              </a:solidFill>
              <a:effectLst/>
              <a:latin typeface="Verdana" charset="0"/>
              <a:ea typeface="Verdana" charset="0"/>
              <a:cs typeface="Verdana" charset="0"/>
            </a:rPr>
            <a:t> Hodgson, University of Notre Dame</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Tom Horton, Cornell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Leo Howell, North Carolina State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Alex Jalso, West Virginia University</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Wyman Miles, Cornell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sz="1100">
            <a:solidFill>
              <a:schemeClr val="tx1"/>
            </a:solidFill>
            <a:effectLst/>
            <a:latin typeface="+mn-lt"/>
            <a:ea typeface="+mn-ea"/>
            <a:cs typeface="+mn-cs"/>
          </a:endParaRPr>
        </a:p>
        <a:p>
          <a:endParaRPr lang="en-US" i="1">
            <a:effectLst/>
          </a:endParaRPr>
        </a:p>
        <a:p>
          <a:pPr rtl="0"/>
          <a:r>
            <a:rPr lang="en-US" sz="1100" b="1" i="0" u="none" strike="noStrike">
              <a:solidFill>
                <a:schemeClr val="tx1"/>
              </a:solidFill>
              <a:effectLst/>
              <a:latin typeface="Verdana" charset="0"/>
              <a:ea typeface="Verdana" charset="0"/>
              <a:cs typeface="Verdana" charset="0"/>
            </a:rPr>
            <a:t>Members that contributed to Phase I (2016)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John Bruggeman, Hebrew Union College, Jewish Institute of Religion</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Karl Hassler, University of Delaware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Craig Munson, Minnesota State Colleges &amp; Universities</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Mitch Parks, University of Idaho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Laura Raderman, Carnegie Mellon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a:effectLst/>
          </a:endParaRPr>
        </a:p>
        <a:p>
          <a:endParaRPr lang="en-US" sz="1100"/>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c115" refreshedDate="44475.367752430553" createdVersion="6" refreshedVersion="6" minRefreshableVersion="3" recordCount="257" xr:uid="{00000000-000A-0000-FFFF-FFFF00000000}">
  <cacheSource type="worksheet">
    <worksheetSource ref="B2:AB258" sheet="Questions"/>
  </cacheSource>
  <cacheFields count="27">
    <cacheField name="ID" numFmtId="0">
      <sharedItems count="257">
        <s v="GNRL-01"/>
        <s v="GNRL-02"/>
        <s v="GNRL-03"/>
        <s v="GNRL-04"/>
        <s v="GNRL-05"/>
        <s v="GNRL-06"/>
        <s v="GNRL-07"/>
        <s v="GNRL-08"/>
        <s v="GNRL-09"/>
        <s v="GNRL-10"/>
        <s v="GNRL-11"/>
        <s v="GNRL-12"/>
        <s v="GNRL-13"/>
        <s v="GNRL-14"/>
        <s v="GNRL-15"/>
        <s v="QUAL-01"/>
        <s v="QUAL-02"/>
        <s v="QUAL-03"/>
        <s v="QUAL-04"/>
        <s v="QUAL-05"/>
        <s v="QUAL-06"/>
        <s v="QUAL-07"/>
        <s v="COMP-01"/>
        <s v="COMP-02"/>
        <s v="COMP-03"/>
        <s v="COMP-04"/>
        <s v="COMP-05"/>
        <s v="DOCU-01"/>
        <s v="DOCU-02"/>
        <s v="DOCU-03"/>
        <s v="DOCU-04"/>
        <s v="DOCU-05"/>
        <s v="DOCU-06"/>
        <s v="DOCU-07"/>
        <s v="DOCU-08"/>
        <s v="DOCU-09"/>
        <s v="DOCU-10"/>
        <s v="DOCU-11"/>
        <s v="ITAC-01"/>
        <s v="ITAC-02"/>
        <s v="ITAC-03"/>
        <s v="ITAC-04"/>
        <s v="ITAC-05"/>
        <s v="ITAC-06"/>
        <s v="ITAC-07"/>
        <s v="ITAC-08"/>
        <s v="ITAC-09"/>
        <s v="THRD-01"/>
        <s v="THRD-02"/>
        <s v="THRD-03"/>
        <s v="THRD-04"/>
        <s v="THRD-05"/>
        <s v="CONS-01"/>
        <s v="CONS-02"/>
        <s v="CONS-03"/>
        <s v="CONS-04"/>
        <s v="CONS-05"/>
        <s v="CONS-06"/>
        <s v="CONS-07"/>
        <s v="CONS-08"/>
        <s v="CONS-09"/>
        <s v="APPL-01"/>
        <s v="APPL-02"/>
        <s v="APPL-03"/>
        <s v="APPL-04"/>
        <s v="APPL-05"/>
        <s v="APPL-06"/>
        <s v="APPL-07"/>
        <s v="APPL-08"/>
        <s v="APPL-09"/>
        <s v="APPL-10"/>
        <s v="APPL-11"/>
        <s v="APPL-12"/>
        <s v="APPL-13"/>
        <s v="APPL-14"/>
        <s v="APPL-15"/>
        <s v="AAAI-01"/>
        <s v="AAAI-02"/>
        <s v="AAAI-03"/>
        <s v="AAAI-04"/>
        <s v="AAAI-05"/>
        <s v="AAAI-06"/>
        <s v="AAAI-07"/>
        <s v="AAAI-08"/>
        <s v="AAAI-09"/>
        <s v="AAAI-10"/>
        <s v="AAAI-11"/>
        <s v="AAAI-12"/>
        <s v="AAAI-13"/>
        <s v="AAAI-14"/>
        <s v="AAAI-15"/>
        <s v="AAAI-16"/>
        <s v="AAAI-17"/>
        <s v="AAAI-18"/>
        <s v="AAAI-19"/>
        <s v="BCPL-01"/>
        <s v="BCPL-02"/>
        <s v="BCPL-03"/>
        <s v="BCPL-04"/>
        <s v="BCPL-05"/>
        <s v="BCPL-06"/>
        <s v="BCPL-07"/>
        <s v="BCPL-08"/>
        <s v="BCPL-09"/>
        <s v="BCPL-10"/>
        <s v="CHNG-01"/>
        <s v="CHNG-02"/>
        <s v="CHNG-03"/>
        <s v="CHNG-04"/>
        <s v="CHNG-05"/>
        <s v="CHNG-06"/>
        <s v="CHNG-07"/>
        <s v="CHNG-08"/>
        <s v="CHNG-09"/>
        <s v="CHNG-10"/>
        <s v="CHNG-11"/>
        <s v="CHNG-12"/>
        <s v="CHNG-13"/>
        <s v="CHNG-14"/>
        <s v="CHNG-15"/>
        <s v="CHNG-16"/>
        <s v="DATA-01"/>
        <s v="DATA-02"/>
        <s v="DATA-03"/>
        <s v="DATA-04"/>
        <s v="DATA-05"/>
        <s v="DATA-06"/>
        <s v="DATA-07"/>
        <s v="DATA-08"/>
        <s v="DATA-09"/>
        <s v="DATA-10"/>
        <s v="DATA-11"/>
        <s v="DATA-12"/>
        <s v="DATA-13"/>
        <s v="DATA-14"/>
        <s v="DATA-15"/>
        <s v="DATA-16"/>
        <s v="DATA-17"/>
        <s v="DATA-18"/>
        <s v="DATA-19"/>
        <s v="DATA-20"/>
        <s v="DATA-21"/>
        <s v="DATA-22"/>
        <s v="DATA-23"/>
        <s v="DATA-24"/>
        <s v="DCTR-01"/>
        <s v="DCTR-02"/>
        <s v="DCTR-03"/>
        <s v="DCTR-04"/>
        <s v="DCTR-05"/>
        <s v="DCTR-06"/>
        <s v="DCTR-07"/>
        <s v="DCTR-08"/>
        <s v="DCTR-09"/>
        <s v="DCTR-10"/>
        <s v="DCTR-11"/>
        <s v="DCTR-12"/>
        <s v="DCTR-13"/>
        <s v="DCTR-14"/>
        <s v="DCTR-15"/>
        <s v="DCTR-16"/>
        <s v="DCTR-17"/>
        <s v="DRPL-01"/>
        <s v="DRPL-02"/>
        <s v="DRPL-03"/>
        <s v="DRPL-04"/>
        <s v="DRPL-05"/>
        <s v="DRPL-06"/>
        <s v="DRPL-07"/>
        <s v="DRPL-08"/>
        <s v="DRPL-09"/>
        <s v="DRPL-10"/>
        <s v="DRPL-11"/>
        <s v="FIDP-01"/>
        <s v="FIDP-02"/>
        <s v="FIDP-03"/>
        <s v="FIDP-04"/>
        <s v="FIDP-05"/>
        <s v="FIDP-06"/>
        <s v="FIDP-07"/>
        <s v="FIDP-08"/>
        <s v="FIDP-09"/>
        <s v="FIDP-10"/>
        <s v="FIDP-11"/>
        <s v="PPPR-01"/>
        <s v="PPPR-02"/>
        <s v="PPPR-03"/>
        <s v="PPPR-04"/>
        <s v="PPPR-05"/>
        <s v="PPPR-06"/>
        <s v="PPPR-07"/>
        <s v="PPPR-08"/>
        <s v="PPPR-09"/>
        <s v="PPPR-10"/>
        <s v="PPPR-11"/>
        <s v="PPPR-12"/>
        <s v="PPPR-13"/>
        <s v="PPPR-14"/>
        <s v="PPPR-15"/>
        <s v="PPPR-16"/>
        <s v="PPPR-17"/>
        <s v="IH-01"/>
        <s v="IH-02"/>
        <s v="IH-03"/>
        <s v="IH-04"/>
        <s v="QLAS-01"/>
        <s v="QLAS-02"/>
        <s v="QLAS-03"/>
        <s v="QLAS-04"/>
        <s v="QLAS-05"/>
        <s v="VULN-01"/>
        <s v="VULN-02"/>
        <s v="VULN-03"/>
        <s v="VULN-04"/>
        <s v="VULN-05"/>
        <s v="VULN-06"/>
        <s v="HIPA-01"/>
        <s v="HIPA-02"/>
        <s v="HIPA-03"/>
        <s v="HIPA-04"/>
        <s v="HIPA-05"/>
        <s v="HIPA-06"/>
        <s v="HIPA-07"/>
        <s v="HIPA-08"/>
        <s v="HIPA-09"/>
        <s v="HIPA-10"/>
        <s v="HIPA-11"/>
        <s v="HIPA-12"/>
        <s v="HIPA-13"/>
        <s v="HIPA-14"/>
        <s v="HIPA-15"/>
        <s v="HIPA-16"/>
        <s v="HIPA-17"/>
        <s v="HIPA-18"/>
        <s v="HIPA-19"/>
        <s v="HIPA-20"/>
        <s v="HIPA-21"/>
        <s v="HIPA-22"/>
        <s v="HIPA-23"/>
        <s v="HIPA-24"/>
        <s v="HIPA-25"/>
        <s v="HIPA-26"/>
        <s v="HIPA-27"/>
        <s v="HIPA-28"/>
        <s v="HIPA-29"/>
        <s v="PCID-01"/>
        <s v="PCID-02"/>
        <s v="PCID-03"/>
        <s v="PCID-04"/>
        <s v="PCID-05"/>
        <s v="PCID-06"/>
        <s v="PCID-07"/>
        <s v="PCID-08"/>
        <s v="PCID-09"/>
        <s v="PCID-10"/>
        <s v="PCID-11"/>
        <s v="PCID-12"/>
      </sharedItems>
    </cacheField>
    <cacheField name="Question" numFmtId="0">
      <sharedItems count="254" longText="1">
        <s v="Vendor Name"/>
        <s v="Product Name"/>
        <s v="Product Description"/>
        <s v="Web Link to Product Privacy Notice"/>
        <s v="Web Link to Accessibility Statement or VPAT"/>
        <s v="Vendor Contact Name"/>
        <s v="Vendor Contact Title"/>
        <s v="Vendor Contact Email"/>
        <s v="Vendor Contact Phone Number"/>
        <s v="Vendor Accessibility Contact Name"/>
        <s v="Vendor Accessibility Contact Title"/>
        <s v="Vendor Accessibility Contact Email"/>
        <s v="Vendor Accessibility Contact Phone Number"/>
        <s v="Vendor Hosting Regions"/>
        <s v="Vendor Work Locations"/>
        <s v="Does your product process protected health information (PHI) or any data covered by the Health Insurance Portability and Accountability Act?"/>
        <s v="Will institution data be shared with or hosted by any third parties? (e.g. any entity not wholly-owned by your company is considered a third-party)"/>
        <s v="Do you have a well documented Business Continuity Plan (BCP) that is tested annually?"/>
        <s v="Do you have a well documented Disaster Recovery Plan (DRP) that is tested annually?"/>
        <s v="Is the vended product designed to process or store Credit Card information?"/>
        <s v="Does your company provide professional services pertaining to this product?"/>
        <s v="Select your hosting option"/>
        <s v="Describe your organization’s business background and ownership structure, including all parent and subsidiary relationships."/>
        <s v="Have you had an unplanned disruption to this product/service in the last 12 months?"/>
        <s v="Do you have a dedicated Information Security staff or office?"/>
        <s v="Do you have a dedicated Software and System Development team(s)? (e.g. Customer Support, Implementation, Product Management, etc.)"/>
        <s v="Use this area to share information about your environment that will assist those who are assessing your company data security program."/>
        <s v="Have you undergone a SSAE 18/SOC 2 audit?"/>
        <s v="Have you completed the Cloud Security Alliance (CSA) self assessment or CAIQ?"/>
        <s v="Have you received the Cloud Security Alliance STAR certification?"/>
        <s v="Do you conform with a specific industry standard security framework? (e.g. NIST Cybersecurity Framework, CIS Controls, ISO 27001, etc.)"/>
        <s v="Can the systems that hold the institution's data be compliant with NIST SP 800-171 and/or CMMC Level 3 standards?"/>
        <s v="Can you provide overall system and/or application architecture diagrams including a full description of the data flow for all components of the system?"/>
        <s v="Does your organization have a data privacy policy?"/>
        <s v="Do you have a documented, and currently implemented, employee onboarding and offboarding policy?"/>
        <s v="Do you have a documented change management process?"/>
        <s v="Has a VPAT or ACR been created or updated for the product and version under consideration within the past year?"/>
        <s v="Do you have documentation to support the accessibility features of your product?"/>
        <s v="Has a third party expert conducted an audit of the most recent version of your product?"/>
        <s v="Do you have a documented and implemented process for verifying accessibility conformance?"/>
        <s v="Have you adopted a technical or legal standard of conformance for the product in question?"/>
        <s v="Can you provide a current, detailed accessibility roadmap with delivery timelines?"/>
        <s v="Do you expect your staff to maintain a current skill set in IT accessibility?"/>
        <s v="Do you have a documented and implemented process for reporting and tracking accessibility issues?"/>
        <s v="Do you have documented processes and procedures for implementing accessibility into your development lifecycle?"/>
        <s v="Can all functions of the application or service be performed using only the keyboard?"/>
        <s v="Does your product rely on activating a special ‘accessibility mode,’ a ‘lite version’ or accessing an alternate interface for accessibility purposes?"/>
        <s v="Do you perform security assessments of third party companies with which you share data? (i.e. hosting providers, cloud services, PaaS, IaaS, SaaS, etc.)."/>
        <s v="Provide a brief description for why each of these third parties will have access to institution data."/>
        <s v="What legal agreements (i.e. contracts) do you have in place with these third parties that address liability in the event of a data breach?"/>
        <s v="Do you have an implemented third party management strategy?"/>
        <s v="Do you have a process and implemented procedures for managing your hardware supply chain? (e.g., telecommunications equipment, export licensing, computing devices)"/>
        <s v="Will the consulting take place on-premises?"/>
        <s v="Will the consultant require access to Institution's network resources?"/>
        <s v="Will the consultant require access to hardware in the Institution's data centers?"/>
        <s v="Will the consultant require an account within the Institution's domain (@*.edu)?"/>
        <s v="Has the consultant received training on [sensitive, HIPAA, PCI, etc.] data handling?"/>
        <s v="Will any data be transferred to the consultant's possession?"/>
        <s v="Is it encrypted (at rest) while in the consultant's possession?"/>
        <s v="Will the consultant need remote access to the Institution's network or systems?"/>
        <s v="Can we restrict that access based on source IP address?"/>
        <s v="Are access controls for institutional accounts based on structured rules, such as role-based access control (RBAC), attribute-based access control (ABAC) or policy-based access control (PBAC)?"/>
        <s v="Are access controls for staff within your organization based on structured rules, such as RBAC, ABAC, or PBAC?"/>
        <s v="Do you have a documented and currently implemented strategy for securing employee workstations when they work remotely? (i.e. not in a trusted computing environment)"/>
        <s v="Does the system provide data input validation and error messages?"/>
        <s v="Are you using a web application firewall (WAF)?"/>
        <s v="Do you have a process and implemented procedures for managing your software supply chain (e.g. libraries, repositories, frameworks, etc)"/>
        <s v="Are only currently supported operating system(s), software, and libraries leveraged by the system(s)/application(s) that will have access to institution's data?"/>
        <s v="If mobile, is the application available from a trusted source (e.g., App Store, Google Play Store)?"/>
        <s v="Does your application require access to location or GPS data?"/>
        <s v="Does your application provide separation of duties between security administration, system administration, and standard user functions?"/>
        <s v="Do you have a fully implemented policy or procedure that details how your employees obtain administrator access to instutional instance of the application?"/>
        <s v="Have your developers been trained in secure coding techniques?"/>
        <s v="Was your application developed using secure coding techniques?"/>
        <s v="Do you subject your code to static code analysis and/or static application security testing prior to release?"/>
        <s v="Do you have software testing processes (dynamic or static) that are established and followed?"/>
        <s v="Does your solution support single sign-on (SSO) protocols for user and administrator authentication?"/>
        <s v="Does your solution support local authentication protocols for user and administrator authentication?"/>
        <s v="Can you enforce password/passphrase aging requirements?"/>
        <s v="Can you enforce password/passphrase complexity requirements [provided by the institution]?"/>
        <s v="Does the system have password complexity or length limitations and/or restrictions?"/>
        <s v="Do you have documented password/passphrase reset procedures that are currently implemented in the system and/or customer support?"/>
        <s v="Does your organization participate in InCommon or another eduGAIN affiliated trust federation?"/>
        <s v="Does your application support integration with other authentication and authorization systems?"/>
        <s v="Does your solution support any of the following Web SSO standards? [e.g., SAML2 (with redirect flow), OIDC, CAS, or other]"/>
        <s v="Do you support differentiation between email address and user identifier?"/>
        <s v="Do you allow the customer to specify attribute mappings for any needed information beyond a user identifier? [e.g., Reference eduPerson, ePPA/ePPN/ePE ]"/>
        <s v="If you don't support SSO, does your application and/or user-frontend/portal support multi-factor authentication? (e.g. Duo, Google Authenticator, OTP, etc.)"/>
        <s v="Does your application automatically lock the session or log-out an account after a period of inactivity?"/>
        <s v="Are there any passwords/passphrases hard coded into your systems or products?"/>
        <s v="Are you storing any passwords in plaintext?"/>
        <s v="Does your application support directory integration for user accounts?"/>
        <s v="Are audit logs available that include AT LEAST all of the following; login, logout, actions performed, and source IP address?"/>
        <s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
        <s v="Describe or provide a reference to the retention period for those logs, how logs are protected, and whether they are accessible to the customer (and if so, how)."/>
        <s v="Is an owner assigned who is responsible for the maintenance and review of the Business Continuity Plan?"/>
        <s v="Is there a defined problem/issue escalation plan in your BCP for impacted clients?"/>
        <s v="Is there a documented communication plan in your BCP for impacted clients?"/>
        <s v="Are all components of the BCP reviewed at least annually and updated as needed to reflect change?"/>
        <s v="Are specific crisis management roles and responsibilities defined and documented?"/>
        <s v="Does your organization conduct training and awareness activities to validate its employees understanding of their roles and responsibilities during a crisis?"/>
        <s v="Does your organization have an alternative business site or a contracted Business Recovery provider?"/>
        <s v="Does your organization conduct an annual test of relocating to an alternate site for business recovery purposes?"/>
        <s v="Is this product a core service of your organization, and as such, the top priority during business continuity planning?"/>
        <s v="Are all services that support your product fully redundant?"/>
        <s v="Does your Change Management process minimally include authorization, impact analysis, testing, and validation before moving changes to production?"/>
        <s v="Does your Change Management process also verify that all required third party libraries and dependencies are still supported with each major change?"/>
        <s v="Will the institution be notified of major changes to your environment that could impact the institution's security posture?"/>
        <s v="Do clients have the option to not participate in or postpone an upgrade to a new release?"/>
        <s v="Do you have a fully implemented solution support strategy that defines how many concurrent versions you support?"/>
        <s v="Does the system support client customizations from one release to another?"/>
        <s v="Do you have a release schedule for product updates?"/>
        <s v="Do you have a technology roadmap, for at least the next 2 years, for enhancements and bug fixes for the product/service being assessed?"/>
        <s v="Is Institution involvement (i.e. technically or organizationally) required during product updates?"/>
        <s v="Do you have policy and procedure, currently implemented, managing how critical patches are applied to all systems and applications?"/>
        <s v="Do you have policy and procedure, currently implemented, guiding how security risks are mitigated until patches can be applied?"/>
        <s v="Are upgrades or system changes installed during off-peak hours or in a manner that does not impact the customer?"/>
        <s v="Do procedures exist to provide that emergency changes are documented and authorized (including after the fact approval)?"/>
        <s v="Do you have an implemented system configuration management process? (e.g. secure &quot;gold&quot; images, etc.)"/>
        <s v="Do you have a systems management and configuration strategy that encompasses servers, appliances, cloud services, applications, and mobile devices (company and employee owned)?"/>
        <s v="Does the environment provide for dedicated single-tenant capabilities? If not, describe how your product or environment separates data from different customers (e.g., logically, physically, single tenancy, multi-tenancy)."/>
        <s v="Will Institution's data be stored on any devices (database servers, file servers, SAN, NAS, …) configured with non-RFC 1918/4193 (i.e. publicly routable) IP addresses?"/>
        <s v="Is sensitive data encrypted, using secure protocols/algorithms, in transport? (e.g. system-to-client)"/>
        <s v="Is sensitive data encrypted, using secure protocols/algorithms, in storage? (e.g. disk encryption, at-rest, files, and within a running database)"/>
        <s v="Do all cryptographic modules in use in your product conform to the Federal Information Processing Standards (FIPS PUB 140-2)?"/>
        <s v="At the completion of this contract, will data be returned to the institution and deleted from all your systems and archives?"/>
        <s v="Will the institution's data be available within the system for a period of time at the completion of this contract?"/>
        <s v="Can the Institution extract a full or partial backup of data?"/>
        <s v="Are ownership rights to all data, inputs, outputs, and metadata retained by the institution?"/>
        <s v="Are these rights retained even through a provider acquisition or bankruptcy event?"/>
        <s v="In the event of imminent bankruptcy, closing of business, or retirement of service, will you provide 90 days for customers to get their data out of the system and migrate applications?"/>
        <s v="Are involatile backup copies made according to pre-defined schedules and securely stored and protected?"/>
        <s v="Do current backups include all operating system software, utilities, security software, application software, and data files necessary for recovery?"/>
        <s v="Are you performing off site backups? (i.e. digitally moved off site)"/>
        <s v="Are physical backups taken off site? (i.e. physically moved off site)"/>
        <s v="Do backups containing the institution's data ever leave the Institution's Data Zone either physically or via network routing?"/>
        <s v="Are data backups encrypted?"/>
        <s v="Do you have a cryptographic key management process (generation, exchange, storage, safeguards, use, vetting, and replacement), that is documented and currently implemented, for all system components? (e.g. database, system, web, etc.)"/>
        <s v="Do you have a media handling process, that is documented and currently implemented that meets established business needs and regulatory requirements, including end-of-life, repurposing, and data sanitization procedures?"/>
        <s v="Does the process described in DATA-23 adhere to DoD 5220.22-M and/or NIST SP 800-88 standards?"/>
        <s v="Is media used for long-term retention of business data and archival purposes stored in a secure, environmentally protected area?"/>
        <s v="Will you handle data in a FERPA compliant manner?"/>
        <s v="Does your staff (or third party) have access to Institutional data (e.g., financial, PHI or other sensitive information) through any means?"/>
        <s v="Does the hosting provider have a SOC 2 Type 2 report available?"/>
        <s v="Are you generally able to accomodate storing each institution's data within their geographic region?"/>
        <s v="Are the data centers staffed 24 hours a day, seven days a week (i.e., 24x7x365)?"/>
        <s v="Are your servers separated from other companies via a physical barrier, such as a cage or hardened walls?"/>
        <s v="Does a physical barrier fully enclose the physical space preventing unauthorized physical contact with any of your devices?"/>
        <s v="Are your primary and secondary data centers geographically diverse?"/>
        <s v="If outsourced or co-located, is there a contract in place to prevent data from leaving the Institution's Data Zone?"/>
        <s v="What Tier Level is your data center (per levels defined by the Uptime Institute)?"/>
        <s v="Is the service hosted in a high availability environment?"/>
        <s v="Is redundant power available for all datacenters where institution data will reside? "/>
        <s v="Are redundant power strategies tested?"/>
        <s v="Describe or provide a reference to the availability of cooling and fire suppression systems in all datacenters where institution data will reside."/>
        <s v="Do you have Internet Service Provider (ISP) Redundancy?"/>
        <s v="Does every datacenter where the Institution's data will reside have multiple telephone company or network provider entrances to the facility?"/>
        <s v="Are you requiring multi-factor authentication for administrators of your cloud environment?"/>
        <s v="Are you using your cloud providers available hardening tools or pre-hardened images?"/>
        <s v="Does your cloud vendor have access to your encryption keys?"/>
        <s v="Describe or provide a reference to your Disaster Recovery Plan (DRP)."/>
        <s v="Is an owner assigned who is responsible for the maintenance and review of the DRP?"/>
        <s v="Can the Institution review your DRP and supporting documentation?"/>
        <s v="Are any disaster recovery locations outside the Institution's geographic region?"/>
        <s v="Does your organization have a disaster recovery site or a contracted Disaster Recovery provider?"/>
        <s v="Does your organization conduct an annual test of relocating to this site for disaster recovery purposes?"/>
        <s v="Is there a defined problem/issue escalation plan in your DRP for impacted clients?"/>
        <s v="Is there a documented communication plan in your DRP for impacted clients?"/>
        <s v="Describe or provide a reference to how your disaster recovery plan is tested? (i.e. scope of DR tests, end-to-end testing, etc.)"/>
        <s v="Has the Disaster Recovery Plan been tested in the last year?"/>
        <s v="Are all components of the DRP reviewed at least annually and updated as needed to reflect change?"/>
        <s v="Are you utilizing a stateful packet inspection (SPI) firewall?"/>
        <s v="State and describe who has the authority to change firewall rules?"/>
        <s v="Do you have a documented policy for firewall change requests?"/>
        <s v="Have you implemented an Intrusion Detection System (network-based)?"/>
        <s v="Have you implemented an Intrusion Prevention System (network-based)?"/>
        <s v="Do you employ host-based intrusion detection?"/>
        <s v="Do you employ host-based intrusion prevention?"/>
        <s v="Are you employing any next-generation persistent threat (NGPT) monitoring?"/>
        <s v="Do you monitor for intrusions on a 24x7x365 basis?"/>
        <s v="Is intrusion monitoring performed internally or by a third-party service?"/>
        <s v="Are audit logs available for all changes to the network, firewall, IDS, and IPS systems?"/>
        <s v="Can you share the organization chart, mission statement, and policies for your information security unit?"/>
        <s v="Do you have a documented patch management process?"/>
        <s v="Can you accommodate encryption requirements using open standards?"/>
        <s v="Are information security principles designed into the product lifecycle?"/>
        <s v="Do you have a documented systems development life cycle (SDLC)?"/>
        <s v="Do you have a formal incident response plan?"/>
        <s v="Will you comply with applicable breach notification laws?"/>
        <s v="Will you comply with the Institution's IT policies with regards to user privacy and data protection?"/>
        <s v="Is your company subject to Institution's geographic region's laws and regulations?"/>
        <s v="Do you perform background screenings or multi-state background checks on all employees prior to their first day of work?"/>
        <s v="Do you require new employees to fill out agreements and review policies?"/>
        <s v="Do you have a documented information security policy?"/>
        <s v="Do you have an information security awareness program?"/>
        <s v="Is security awareness training mandatory for all employees?"/>
        <s v="Do you have process and procedure(s) documented, and currently followed, that require a review and update of the access-list(s) for privileged accounts?"/>
        <s v="Do you have documented, and currently implemented, internal audit processes and procedures?"/>
        <s v="Does your organization have physical security controls and policies in place?"/>
        <s v="Do you have either an internal incident response team or retain an external team?"/>
        <s v="Do you have the capability to respond to incidents on a 24x7x365 basis?"/>
        <s v="Do you carry cyber-risk insurance to protect against unforeseen service outages, data that is lost or stolen, and security incidents?"/>
        <s v="Do you have a documented and currently implemented Quality Assurance program?"/>
        <s v="Do you comply with ISO 9001?"/>
        <s v="Will your company provide quality and performance metrics in relation to the scope of services and performance expectations for the services you are offering?"/>
        <s v="Do you incorporate customer feedback into security feature requests?"/>
        <s v="Can you provide an evaluation site to the institution for testing?"/>
        <s v="Are your systems and applications regularly scanned externally for vulnerabilities?"/>
        <s v="Have your systems and applications had a third party security assessment completed in the last year?"/>
        <s v="Are your systems and applications scanned with an authenticated user account for vulnerabilities [that are remediated] prior to new releases?"/>
        <s v="Will you provide results of application and system vulnerability scans to the Institution?"/>
        <s v="Describe or provide a reference to how you monitor for and protect against common web application security vulnerabilities (e.g. SQL injection, XSS, XSRF, etc.)."/>
        <s v="Will you allow the institution to perform its own vulnerability testing and/or scanning of your systems and/or application provided that testing is performed at a mutually agreed upon time and date?"/>
        <s v="Do your workforce members receive regular training related to the HIPAA Privacy and Security Rules and the HITECH Act?"/>
        <s v="Do you monitor or receive information regarding changes in HIPAA regulations?"/>
        <s v="Has your organization designated HIPAA Privacy and Security officers as required by the Rules?"/>
        <s v="Do you comply with the requirements of the Health Information Technology for Economic and Clinical Health Act (HITECH)?"/>
        <s v="Have you conducted a risk analysis as required under the Security Rule?"/>
        <s v="Have you identified areas of risks?"/>
        <s v="Have you taken actions to mitigate the identified risks?"/>
        <s v="Does your application require user and system administrator password changes at a frequency no greater than 90 days?"/>
        <s v="Does your application require a user to set their own password after an administrator reset or on first use of the account?"/>
        <s v="Does your application lock-out an account after a number of failed login attempts? "/>
        <s v="Does your application automatically lock or log-out an account after a period of inactivity?"/>
        <s v="Are passwords visible in plain text, whether when stored or entered, including service level accounts (i.e. database accounts, etc.)?"/>
        <s v="If the application is institution-hosted, can all service level and administrative account passwords be changed by the institution?"/>
        <s v="Does your application provide the ability to define user access levels?"/>
        <s v="Does your application support varying levels of access to administrative tasks defined individually per user?"/>
        <s v="Does your application support varying levels of access to records based on user ID?"/>
        <s v="Is there a limit to the number of groups a user can be assigned?"/>
        <s v="Do accounts used for vendor supplied remote support abide by the same authentication policies and access logging as the rest of the system?"/>
        <s v="Does the application log record access including specific user, date/time of access, and originating IP or device? "/>
        <s v="Does the application log administrative activity, such user account access changes and password changes, including specific user, date/time of changes, and originating IP or device?"/>
        <s v="How long does the application keep access/change logs?"/>
        <s v="Can the application logs be archived? "/>
        <s v="Can the application logs be saved externally? "/>
        <s v="Does your data backup and retention policies and practices meet HIPAA requirements?"/>
        <s v="Do you have a disaster recovery plan and emergency mode operation plan?"/>
        <s v="Have the policies/plans mentioned above been tested?"/>
        <s v="Can you provide a HIPAA compliance attestation document?"/>
        <s v="Are you willing to enter into a Business Associate Agreement (BAA)?"/>
        <s v="Have you entered into a BAA with all subcontractors who may have access to protected health information (PHI)?"/>
        <s v="Do your systems or products store, process, or transmit cardholder (payment/credit/debt card) data?"/>
        <s v="Are you compliant with the Payment Card Industry Data Security Standard (PCI DSS)?"/>
        <s v="Do you have a current, executed within the past year, Attestation of Compliance (AoC) or Report on Compliance (RoC)?"/>
        <s v="Are you classified as a service provider?"/>
        <s v="Are you on the list of VISA approved service providers? "/>
        <s v="Are you classified as a merchant?  If so, what level (1, 2, 3, 4)?"/>
        <s v="Describe the architecture employed by the system to verify and authorize credit card transactions."/>
        <s v="What payment processors/gateways does the system support? "/>
        <s v="Can the application be installed in a PCI DSS compliant manner ?"/>
        <s v="Is the application listed as an approved PA-DSS application? "/>
        <s v="Does the system or products use a third party to collect, store, process, or transmit cardholder (payment/credit/debt card) data?"/>
        <s v="Include documentation describing the systems' abilities to comply with the PCI DSS and any features or capabilities of the system that must be added or changed in order to operate in compliance with the standards. "/>
      </sharedItems>
    </cacheField>
    <cacheField name="Additional Info" numFmtId="0">
      <sharedItems containsBlank="1" containsMixedTypes="1" containsNumber="1" containsInteger="1" minValue="0" maxValue="0" count="4">
        <n v="0"/>
        <s v="Additional Information"/>
        <e v="#N/A"/>
        <m/>
      </sharedItems>
    </cacheField>
    <cacheField name="Standard Guidance" numFmtId="0">
      <sharedItems containsBlank="1"/>
    </cacheField>
    <cacheField name="No Guidance" numFmtId="0">
      <sharedItems containsBlank="1"/>
    </cacheField>
    <cacheField name="Yes Guidance" numFmtId="0">
      <sharedItems containsBlank="1" longText="1"/>
    </cacheField>
    <cacheField name="Reason For Question" numFmtId="0">
      <sharedItems containsBlank="1" longText="1"/>
    </cacheField>
    <cacheField name="Follow-up Inquiries" numFmtId="0">
      <sharedItems containsBlank="1" longText="1"/>
    </cacheField>
    <cacheField name="High Risk" numFmtId="0">
      <sharedItems containsBlank="1" count="5">
        <m/>
        <b v="1"/>
        <b v="0"/>
        <s v="FALSE"/>
        <s v="TRUE"/>
      </sharedItems>
    </cacheField>
    <cacheField name="Required" numFmtId="1">
      <sharedItems containsString="0" containsBlank="1" containsNumber="1" containsInteger="1" minValue="0" maxValue="1"/>
    </cacheField>
    <cacheField name="Category" numFmtId="0">
      <sharedItems containsBlank="1"/>
    </cacheField>
    <cacheField name="C_Answer" numFmtId="0">
      <sharedItems containsBlank="1"/>
    </cacheField>
    <cacheField name="V_Answer" numFmtId="0">
      <sharedItems containsBlank="1" containsMixedTypes="1" containsNumber="1" containsInteger="1" minValue="0" maxValue="0"/>
    </cacheField>
    <cacheField name="Analyst override answer" numFmtId="0">
      <sharedItems containsBlank="1"/>
    </cacheField>
    <cacheField name="Compliant" numFmtId="0">
      <sharedItems containsBlank="1" containsMixedTypes="1" containsNumber="1" containsInteger="1" minValue="0" maxValue="0" count="3">
        <m/>
        <n v="0"/>
        <e v="#N/A"/>
      </sharedItems>
    </cacheField>
    <cacheField name="Default Weight" numFmtId="0">
      <sharedItems containsString="0" containsBlank="1" containsNumber="1" containsInteger="1" minValue="0" maxValue="40"/>
    </cacheField>
    <cacheField name="Analyst Adjusted Weight" numFmtId="0">
      <sharedItems containsBlank="1"/>
    </cacheField>
    <cacheField name="Weight" numFmtId="0">
      <sharedItems containsString="0" containsBlank="1" containsNumber="1" containsInteger="1" minValue="0" maxValue="40"/>
    </cacheField>
    <cacheField name="Score" numFmtId="0">
      <sharedItems containsBlank="1" containsMixedTypes="1" containsNumber="1" containsInteger="1" minValue="0" maxValue="0"/>
    </cacheField>
    <cacheField name="CIS Critical Security Controls v6.1" numFmtId="0">
      <sharedItems containsBlank="1"/>
    </cacheField>
    <cacheField name="HIPAA" numFmtId="0">
      <sharedItems containsBlank="1" count="24">
        <m/>
        <s v="Discovery"/>
        <s v="§164.308(a)(1)(ii)(B)"/>
        <s v="§164.308(a)(4), _x000a_§164.312(a)(1), §164.312(a)(2)(i), _x000a_§164.312(d)"/>
        <s v="§164.308(a)(4), _x000a_§164.312(a)(1), §164.312(a)(2)(i),_x000a_§164.312(d)"/>
        <e v="#N/A"/>
        <s v="§164.308(a)(5)(i)"/>
        <s v="§164.316(b)(2)(iii)"/>
        <s v="§164.308(a)(2)"/>
        <s v="§164.308(a)(6)(i)"/>
        <s v="§164.308(a)(6)(ii)"/>
        <s v="§164.308(a)(1)(i)"/>
        <s v="§164.308(a)(5)(ii)(D)"/>
        <s v="§164.308(a)(4), §164.312(a)(2)(ii), _x000a_§164.312(a)(2)(iii)"/>
        <s v="§164.308(a)(4),_x000a_§164.312(a)(2)(ii), §164.312(a)(2)(iii)"/>
        <s v="§164.308(a)(4), _x000a_§164.312(d)"/>
        <s v="§164.308(a)(4), _x000a_§164.312(a)(1)"/>
        <s v="§ 164.308(a)(1)(ii)(D)"/>
        <s v="§164.312(b)"/>
        <s v="§164.312(a)(2)(ii)"/>
        <s v="§164.308(a)(7)(i)"/>
        <s v="§164.308(b)(2)"/>
        <s v="§164.308(b)(1),_x000a_§164.308(b)(3), §164.314(a)(1)(i)"/>
        <s v="§164.308(a)(3)(i), §164.308(b)(1), _x000a_§164.308(b)(3), §164.314(a)(1)(i)"/>
      </sharedItems>
    </cacheField>
    <cacheField name="ISO 27002:27013" numFmtId="0">
      <sharedItems containsBlank="1" containsMixedTypes="1" containsNumber="1" containsInteger="1" minValue="6" maxValue="16" count="55">
        <m/>
        <s v="18.1.1"/>
        <s v="17.1.2"/>
        <s v="15.2.1"/>
        <s v="15.1.3"/>
        <s v="9.1.2"/>
        <s v="9.2.6"/>
        <n v="9"/>
        <n v="10"/>
        <s v="11.2.6"/>
        <n v="6"/>
        <s v="9.1.1"/>
        <s v="12.5.1"/>
        <n v="16"/>
        <s v="12.1.1"/>
        <s v="12.1.4"/>
        <s v="9.2.3, 12.1.4"/>
        <s v="9.2.3, 9.3.1, 9.4.3"/>
        <s v="9.1.1, 9.2.3, 9.3.1, 9.4.3"/>
        <s v="9.4.3"/>
        <s v="6.2.1"/>
        <s v="12.6.1"/>
        <s v="17.1.3"/>
        <s v="7.2.2, 17.1.3"/>
        <s v="7.2.2, 16.1.1, 17.1.3"/>
        <s v="17.2.1"/>
        <s v="12.1.2"/>
        <s v="8.1.4"/>
        <s v="12.3.1"/>
        <s v="8.1.2"/>
        <s v="10.1.2"/>
        <s v="8.3.1"/>
        <s v="9.2.3"/>
        <s v="8.3.1, 18.1.1"/>
        <s v="14.2.5"/>
        <s v="10.1.1"/>
        <s v="11.1.1"/>
        <s v="13.1.2"/>
        <s v="11.1.1, 11.1.2"/>
        <e v="#N/A"/>
        <s v="11.1.4"/>
        <s v="17.1.1"/>
        <s v="7.1.3"/>
        <s v="12.4.1"/>
        <s v="8.2.1; 8.2.3"/>
        <s v="8.2.3"/>
        <s v="9.4.2"/>
        <s v="14.2.1"/>
        <s v="12.7.1, 18.2.1"/>
        <s v="13.1.1"/>
        <n v="13"/>
        <s v="18.2.1"/>
        <s v="18.1.1, 7.2.2"/>
        <s v="16.1.1"/>
        <s v="16.1.2, 16.1.5, 18.1.1"/>
      </sharedItems>
    </cacheField>
    <cacheField name="NIST Cybersecurity Framework" numFmtId="0">
      <sharedItems containsBlank="1" count="41">
        <m/>
        <s v="ID.GV-3"/>
        <s v="ID.AM-6, PR.AT-3"/>
        <s v="PR.IP-9"/>
        <s v="ID.AM-6, PR-AT-3"/>
        <s v="ID.AM-5"/>
        <s v="PR.AC-3, PR.MA-2"/>
        <s v="PR.AC-4, PR.PT-3"/>
        <s v="PR.PT-3"/>
        <s v="ID.AM-2"/>
        <s v="ID.AM-1, ID.AM-2, ID.AM-4"/>
        <s v="PR.AC-4"/>
        <s v="PR.AC-1"/>
        <s v="PR.AC-1, PR.AC-4"/>
        <s v="PR.IP-1"/>
        <s v="PR.IP-1, PR.IP-2"/>
        <s v="DE.CM-8"/>
        <s v="PR.IP-3"/>
        <s v="PR.IP-3, PR.DS-7"/>
        <s v="PR.DS-6"/>
        <s v="PR.AC-2, PR.IP-5"/>
        <s v="PR.IP-4"/>
        <s v="PR.DS-1, PR.IP-4"/>
        <s v="PR.DS-3"/>
        <s v="PR.DS-3, ID.GV-3"/>
        <s v="PR.DS-1"/>
        <s v="PR.DS-1, PR.DS-2"/>
        <s v="PR.AC-2"/>
        <s v="PR.AC-5"/>
        <e v="#N/A"/>
        <s v="PR.DS-4"/>
        <s v="DE.CM-1"/>
        <s v="DE.CM-1, DE.CM-2, DE.CM-7"/>
        <s v="DE.AE-1, DE.CM-1, PR.PT-4"/>
        <s v="DE.CM-7"/>
        <s v="DE.CM-7, PR.DS-2"/>
        <s v="DE.CM-7, PR.DS-1"/>
        <s v="DE.CM-7, DE.CM-8, ID.RA-1"/>
        <s v="PR.DS-5"/>
        <s v="PR.PT-4"/>
        <s v="ID.RA-1, DE.CM-8, PR.IP-12"/>
      </sharedItems>
    </cacheField>
    <cacheField name="NIST SP 800-171r1" numFmtId="0">
      <sharedItems containsBlank="1" count="51">
        <m/>
        <s v="ID.GV-3"/>
        <s v="ID.AM-6, PR.AT-3"/>
        <s v="PR.IP-9"/>
        <s v="3.8.2"/>
        <s v="3.1.2, 3.1.3"/>
        <s v="3.1.2"/>
        <s v="3.1.2, 3.1.19, 3.8.2"/>
        <s v="3.4.9"/>
        <s v="3.1.12, 3.1.13, 3.1.14, 3.1.14, 3.1.15, 3.1.8, 3.1.20, 3.7.5, 3.8.2, 3.13.7"/>
        <s v="3.1.4"/>
        <s v="3.1.1, 3.1.5, 3.1.6, 3.7.1, 3.7.2"/>
        <s v="3.5.6"/>
        <s v="3.5.7"/>
        <s v="3.5.5, 3.5.8"/>
        <s v="3.5.1"/>
        <s v="3.4.1, 3.4.2, 3.4.3"/>
        <s v="3.13.13"/>
        <s v="3.1.18, 3.7.1, 3.13.13"/>
        <s v="3.11.1, 3.11.2, 3.11.3"/>
        <s v="3.12.2"/>
        <s v="3.2.1, 3.2.2"/>
        <s v="3.4.3, 3.4.4"/>
        <s v="3.4.3, 3.4.4, 3.4.5"/>
        <s v="3.4.4"/>
        <s v="3.14.4"/>
        <s v="3.1.3, 3.8.1"/>
        <s v="3.1.22"/>
        <s v="3.8.1"/>
        <s v="3.8.9"/>
        <s v="3.13.10"/>
        <s v="3.8.1, 3.8.9"/>
        <s v="3.8.1, 3.8.5, 3.8.9"/>
        <s v="3.7.1, 3.7.2, 3.8.3"/>
        <s v="3.7.3, 3.8.3,"/>
        <s v="3.8.1, 3.8.2"/>
        <s v="3.1.3"/>
        <e v="#N/A"/>
        <s v="3.6.1, 3.14.6, 3.14.7"/>
        <s v="3.3.1"/>
        <s v="3.1.19"/>
        <s v="3.11.1, 3.11.2, 3.11.3, 3.14.2"/>
        <s v="3.2.2"/>
        <s v="3.6.1, 3.14.1"/>
        <s v="3.6.2, 3.12.2"/>
        <s v="3.5.9"/>
        <s v="3.1.8"/>
        <s v="3.1.10, 3.1.11"/>
        <s v="3.5.10"/>
        <s v="3.3.2"/>
        <s v="3.6.3, 3.12.2"/>
      </sharedItems>
    </cacheField>
    <cacheField name="NIST SP 800-53r4" numFmtId="0">
      <sharedItems containsBlank="1" count="48">
        <m/>
        <s v="RA-2"/>
        <s v="AU-7, AU-9, IR-4"/>
        <s v="CA-5, PL-2"/>
        <s v="SA-9"/>
        <s v="PE-2, PE-3, PE-5, PE-11, PE-13, PE-14, SA-9"/>
        <s v="PS-3"/>
        <s v="PS-5"/>
        <s v="AC-4"/>
        <s v="MP-2"/>
        <s v="AC-17; NIST SP 800-46"/>
        <s v="CM-11"/>
        <s v="AC-3, CM-7; NIST SP 800-46"/>
        <s v="CA-9, SC-4"/>
        <s v="AC-5"/>
        <s v="AC-2, AC-3, AC-6, MA-2, MA-3"/>
        <s v="IA-4"/>
        <s v="IA-5(1)"/>
        <s v="IA-2, IA-5"/>
        <s v="CM-2, CM-3, CM-6, CM-8"/>
        <s v="CM-2, CM-6, CM-3, AC-19, MA-2"/>
        <s v="SI-2"/>
        <s v="AU-7, AU-9, IR-4, AC-5, CP-4, CP-10; NIST SP 800-34"/>
        <s v="AT-3, AC-5, CP-4, CP-10; NIST SP 800-34"/>
        <s v="AC-5, CP-4, CP-10; NIST SP 800-34"/>
        <s v="CM-3, CM-4, CM-5"/>
        <s v="AC-4, MP-2, MP-4"/>
        <s v="AC-22"/>
        <s v="CP-9"/>
        <s v="SC-28, SC-13, FIPS PUB 140-2"/>
        <s v="CP-9, MP-5"/>
        <s v="CP-9 MP-6, NIST SP 800-60, NIST SP 800-88, AC-2, AC-6, IA-4, PM-2, PM-10, SI-5, MA-2, MA-3, MP-6"/>
        <s v="AC-2, AC-6, IA-4, PM-2, PM-10, SI-5, MA-2"/>
        <s v="SI-12, AC-2, AC-6, IA-4, PM-2, PM-10, SI-5, MA-2"/>
        <s v="AC-2, AC-6, IA-4, PM-2, PM-10, SI-5"/>
        <e v="#N/A"/>
        <s v="PE-2, PE-3, PE-5, PE-11, PE-13, PE-14"/>
        <s v="IR-2, IR-4, IR-5"/>
        <s v="AU-2"/>
        <s v="AC-19(5)"/>
        <s v="AT-3"/>
        <s v="IR-2, IR-4, IR-5, IR-7"/>
        <s v="IR-6"/>
        <s v="AC-7"/>
        <s v="AC-11, AC-11(1), AC-12"/>
        <s v="AU-2, AU-6, AU-12"/>
        <s v="AU-3"/>
        <s v="SA-3, SA-15, SC-2, PM-2, PM-10, SI-5,PM-3"/>
      </sharedItems>
    </cacheField>
    <cacheField name="PCI DSS" numFmtId="0">
      <sharedItems containsBlank="1" containsMixedTypes="1" containsNumber="1" minValue="1" maxValue="13" count="34">
        <m/>
        <n v="13"/>
        <n v="12"/>
        <s v="PCI Scope, Discovery"/>
        <s v="PCI Scope"/>
        <s v="12.1, Scope"/>
        <s v="7.x"/>
        <s v="12.8, 4.2"/>
        <n v="2"/>
        <s v="12.x"/>
        <s v="7.x, 8.x"/>
        <s v="8.x"/>
        <s v="2.1, 8.x"/>
        <n v="11"/>
        <s v="6.4, 6.4.5, 6.4.5.1, 6.4.5.2"/>
        <s v="6.4, 12.8, 12.9"/>
        <s v="12.1, 12.8"/>
        <s v="12.2, 12.8"/>
        <s v="12.1, 12.2, 12.8"/>
        <s v="12.10, 12.8, 6.4"/>
        <s v="12.8, 9.x"/>
        <s v="9.x"/>
        <e v="#N/A"/>
        <n v="1"/>
        <s v="11.4, 12.8"/>
        <s v="1.1, 10.8, 10.6, 10.3, 10.2, 11.4"/>
        <n v="4"/>
        <s v="11.2, 11.3"/>
        <s v="11.2, 12.8"/>
        <s v="12.10, 10.10"/>
        <s v="12.8, 12.5"/>
        <n v="10.7"/>
        <n v="12.1"/>
        <n v="12.8"/>
      </sharedItems>
    </cacheField>
    <cacheField name="Trusted CI" numFmtId="166">
      <sharedItems containsBlank="1" containsMixedTypes="1" containsNumber="1" minValue="1" maxValue="1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57">
  <r>
    <x v="0"/>
    <x v="0"/>
    <x v="0"/>
    <m/>
    <m/>
    <m/>
    <m/>
    <m/>
    <x v="0"/>
    <m/>
    <m/>
    <m/>
    <m/>
    <m/>
    <x v="0"/>
    <m/>
    <m/>
    <m/>
    <m/>
    <m/>
    <x v="0"/>
    <x v="0"/>
    <x v="0"/>
    <x v="0"/>
    <x v="0"/>
    <x v="0"/>
    <m/>
  </r>
  <r>
    <x v="1"/>
    <x v="1"/>
    <x v="0"/>
    <m/>
    <m/>
    <m/>
    <m/>
    <m/>
    <x v="0"/>
    <m/>
    <m/>
    <m/>
    <m/>
    <m/>
    <x v="0"/>
    <m/>
    <m/>
    <m/>
    <m/>
    <m/>
    <x v="0"/>
    <x v="0"/>
    <x v="0"/>
    <x v="0"/>
    <x v="0"/>
    <x v="0"/>
    <m/>
  </r>
  <r>
    <x v="2"/>
    <x v="2"/>
    <x v="0"/>
    <m/>
    <m/>
    <m/>
    <m/>
    <m/>
    <x v="0"/>
    <m/>
    <m/>
    <m/>
    <m/>
    <m/>
    <x v="0"/>
    <m/>
    <m/>
    <m/>
    <m/>
    <m/>
    <x v="0"/>
    <x v="0"/>
    <x v="0"/>
    <x v="0"/>
    <x v="0"/>
    <x v="0"/>
    <m/>
  </r>
  <r>
    <x v="3"/>
    <x v="3"/>
    <x v="0"/>
    <m/>
    <m/>
    <m/>
    <m/>
    <m/>
    <x v="0"/>
    <m/>
    <m/>
    <m/>
    <m/>
    <m/>
    <x v="0"/>
    <m/>
    <m/>
    <m/>
    <m/>
    <m/>
    <x v="0"/>
    <x v="0"/>
    <x v="0"/>
    <x v="0"/>
    <x v="0"/>
    <x v="0"/>
    <m/>
  </r>
  <r>
    <x v="4"/>
    <x v="4"/>
    <x v="0"/>
    <m/>
    <m/>
    <m/>
    <m/>
    <m/>
    <x v="0"/>
    <m/>
    <m/>
    <m/>
    <m/>
    <m/>
    <x v="0"/>
    <m/>
    <m/>
    <m/>
    <m/>
    <m/>
    <x v="0"/>
    <x v="0"/>
    <x v="0"/>
    <x v="0"/>
    <x v="0"/>
    <x v="0"/>
    <m/>
  </r>
  <r>
    <x v="5"/>
    <x v="5"/>
    <x v="0"/>
    <m/>
    <m/>
    <m/>
    <m/>
    <m/>
    <x v="0"/>
    <m/>
    <m/>
    <m/>
    <m/>
    <m/>
    <x v="0"/>
    <m/>
    <m/>
    <m/>
    <m/>
    <m/>
    <x v="0"/>
    <x v="0"/>
    <x v="0"/>
    <x v="0"/>
    <x v="0"/>
    <x v="0"/>
    <m/>
  </r>
  <r>
    <x v="6"/>
    <x v="6"/>
    <x v="0"/>
    <m/>
    <m/>
    <m/>
    <m/>
    <m/>
    <x v="0"/>
    <m/>
    <m/>
    <m/>
    <m/>
    <m/>
    <x v="0"/>
    <m/>
    <m/>
    <m/>
    <m/>
    <m/>
    <x v="0"/>
    <x v="0"/>
    <x v="0"/>
    <x v="0"/>
    <x v="0"/>
    <x v="0"/>
    <m/>
  </r>
  <r>
    <x v="7"/>
    <x v="7"/>
    <x v="0"/>
    <m/>
    <m/>
    <m/>
    <m/>
    <m/>
    <x v="0"/>
    <m/>
    <m/>
    <m/>
    <m/>
    <m/>
    <x v="0"/>
    <m/>
    <m/>
    <m/>
    <m/>
    <m/>
    <x v="0"/>
    <x v="0"/>
    <x v="0"/>
    <x v="0"/>
    <x v="0"/>
    <x v="0"/>
    <m/>
  </r>
  <r>
    <x v="8"/>
    <x v="8"/>
    <x v="0"/>
    <m/>
    <m/>
    <m/>
    <m/>
    <m/>
    <x v="0"/>
    <m/>
    <m/>
    <m/>
    <m/>
    <m/>
    <x v="0"/>
    <m/>
    <m/>
    <m/>
    <m/>
    <m/>
    <x v="0"/>
    <x v="0"/>
    <x v="0"/>
    <x v="0"/>
    <x v="0"/>
    <x v="0"/>
    <m/>
  </r>
  <r>
    <x v="9"/>
    <x v="9"/>
    <x v="0"/>
    <m/>
    <m/>
    <m/>
    <m/>
    <m/>
    <x v="0"/>
    <m/>
    <m/>
    <m/>
    <m/>
    <m/>
    <x v="0"/>
    <m/>
    <m/>
    <m/>
    <m/>
    <m/>
    <x v="0"/>
    <x v="0"/>
    <x v="0"/>
    <x v="0"/>
    <x v="0"/>
    <x v="0"/>
    <m/>
  </r>
  <r>
    <x v="10"/>
    <x v="10"/>
    <x v="0"/>
    <m/>
    <m/>
    <m/>
    <m/>
    <m/>
    <x v="0"/>
    <m/>
    <m/>
    <m/>
    <m/>
    <m/>
    <x v="0"/>
    <m/>
    <m/>
    <m/>
    <m/>
    <m/>
    <x v="0"/>
    <x v="0"/>
    <x v="0"/>
    <x v="0"/>
    <x v="0"/>
    <x v="0"/>
    <m/>
  </r>
  <r>
    <x v="11"/>
    <x v="11"/>
    <x v="0"/>
    <m/>
    <m/>
    <m/>
    <m/>
    <m/>
    <x v="0"/>
    <m/>
    <m/>
    <m/>
    <m/>
    <m/>
    <x v="0"/>
    <m/>
    <m/>
    <m/>
    <m/>
    <m/>
    <x v="0"/>
    <x v="0"/>
    <x v="0"/>
    <x v="0"/>
    <x v="0"/>
    <x v="0"/>
    <m/>
  </r>
  <r>
    <x v="12"/>
    <x v="12"/>
    <x v="0"/>
    <m/>
    <m/>
    <m/>
    <m/>
    <m/>
    <x v="0"/>
    <m/>
    <m/>
    <m/>
    <m/>
    <m/>
    <x v="0"/>
    <m/>
    <m/>
    <m/>
    <m/>
    <m/>
    <x v="0"/>
    <x v="0"/>
    <x v="0"/>
    <x v="0"/>
    <x v="0"/>
    <x v="0"/>
    <m/>
  </r>
  <r>
    <x v="13"/>
    <x v="13"/>
    <x v="0"/>
    <m/>
    <m/>
    <m/>
    <m/>
    <m/>
    <x v="0"/>
    <m/>
    <m/>
    <m/>
    <m/>
    <m/>
    <x v="0"/>
    <m/>
    <m/>
    <m/>
    <m/>
    <m/>
    <x v="0"/>
    <x v="0"/>
    <x v="0"/>
    <x v="0"/>
    <x v="0"/>
    <x v="0"/>
    <m/>
  </r>
  <r>
    <x v="14"/>
    <x v="14"/>
    <x v="0"/>
    <m/>
    <m/>
    <m/>
    <m/>
    <m/>
    <x v="0"/>
    <m/>
    <m/>
    <m/>
    <m/>
    <m/>
    <x v="0"/>
    <m/>
    <m/>
    <m/>
    <m/>
    <m/>
    <x v="0"/>
    <x v="0"/>
    <x v="0"/>
    <x v="0"/>
    <x v="0"/>
    <x v="0"/>
    <m/>
  </r>
  <r>
    <x v="15"/>
    <x v="15"/>
    <x v="0"/>
    <s v="Standard Guidance"/>
    <s v="Yes Guidance"/>
    <s v="No Guidance"/>
    <s v="This qualifier determines the presence of PHI in the solution and sets the HIPAA section as required appropriately."/>
    <s v="Reference the HIPAA section for follow-up review."/>
    <x v="1"/>
    <n v="1"/>
    <s v="Qualifiers"/>
    <s v="Yes"/>
    <n v="0"/>
    <s v=""/>
    <x v="1"/>
    <n v="10"/>
    <s v=""/>
    <n v="10"/>
    <n v="0"/>
    <s v="CSC 13"/>
    <x v="1"/>
    <x v="1"/>
    <x v="1"/>
    <x v="1"/>
    <x v="1"/>
    <x v="0"/>
    <s v=""/>
  </r>
  <r>
    <x v="16"/>
    <x v="16"/>
    <x v="0"/>
    <s v="The Institution views hosted solutions such as AWS, Rackspace, Azure, and other PaaS/SaaS offerings as third parties. If services such as these are used in your environment, respond &quot;Yes&quot;."/>
    <s v=" No need to answer HLTP-02 through 04"/>
    <s v="State each third party which institutional data will be shared with and/or hosted by and their level of responsibility."/>
    <s v="Vendors oftentimes use other vendors to supplement and/or host their infrastructures and it is important to know what, if any, institutional data is shared with fourth-parties. Responses to this qualifier set the response requirement for the Third Parties section."/>
    <s v="Reference the Third Parties section for follow-up review."/>
    <x v="1"/>
    <n v="1"/>
    <s v="Qualifiers"/>
    <s v="No"/>
    <n v="0"/>
    <s v=""/>
    <x v="1"/>
    <n v="10"/>
    <s v=""/>
    <n v="10"/>
    <n v="0"/>
    <s v="CSC 13"/>
    <x v="0"/>
    <x v="0"/>
    <x v="2"/>
    <x v="2"/>
    <x v="0"/>
    <x v="1"/>
    <n v="13"/>
  </r>
  <r>
    <x v="17"/>
    <x v="17"/>
    <x v="0"/>
    <s v=" "/>
    <s v="Briefly summarize your response."/>
    <s v="Provide a reference to your BCP and supporting documentation or submit it along with this fully-populated HECVAT."/>
    <s v="This qualifier determines the existence of a complete, fully-populated BCP, maintained by the vendor, and sets the Business Continuity Plan section as required appropriately."/>
    <s v="Reference the Business Continuity Plan section for follow-up review."/>
    <x v="1"/>
    <n v="1"/>
    <s v="Qualifiers"/>
    <s v="Yes"/>
    <n v="0"/>
    <s v=""/>
    <x v="1"/>
    <n v="10"/>
    <s v=""/>
    <n v="10"/>
    <n v="0"/>
    <s v="CSC 10"/>
    <x v="0"/>
    <x v="2"/>
    <x v="3"/>
    <x v="3"/>
    <x v="2"/>
    <x v="2"/>
    <n v="12"/>
  </r>
  <r>
    <x v="18"/>
    <x v="18"/>
    <x v="0"/>
    <s v=" "/>
    <s v="Briefly summarize your response."/>
    <s v="Provide a reference to your DRP and supporting documentation or submit it along with this fully-populated HECVAT."/>
    <s v="This qualifier determines the existence of a complete, fully-populated DRP, maintained by the vendor, and sets the Business Continuity Plan section as required appropriately."/>
    <s v="Reference the Disaster Recovery Plan section for follow-up review."/>
    <x v="1"/>
    <n v="1"/>
    <s v="Qualifiers"/>
    <s v="Yes"/>
    <n v="0"/>
    <s v=""/>
    <x v="1"/>
    <m/>
    <s v=""/>
    <n v="0"/>
    <n v="0"/>
    <m/>
    <x v="0"/>
    <x v="0"/>
    <x v="0"/>
    <x v="0"/>
    <x v="0"/>
    <x v="0"/>
    <s v=""/>
  </r>
  <r>
    <x v="19"/>
    <x v="19"/>
    <x v="0"/>
    <s v="Answer yes if your product handles PCI (Credit Card) information, either directly or via a third party"/>
    <m/>
    <s v="Based on your 'Yes' response, you are required to fill out the PCI DSS section."/>
    <s v="This qualifier determines the presence of PCI DSS in the solution and sets the PCI DSS section as required appropriately."/>
    <s v="Reference the PCI DSS section for follow-up review."/>
    <x v="1"/>
    <n v="1"/>
    <s v="Qualifiers"/>
    <s v="No"/>
    <n v="0"/>
    <s v=""/>
    <x v="1"/>
    <n v="10"/>
    <s v=""/>
    <n v="10"/>
    <n v="0"/>
    <s v="CSC 10"/>
    <x v="0"/>
    <x v="2"/>
    <x v="3"/>
    <x v="3"/>
    <x v="3"/>
    <x v="2"/>
    <n v="12"/>
  </r>
  <r>
    <x v="20"/>
    <x v="20"/>
    <x v="0"/>
    <s v=" "/>
    <s v="Yes Guidance"/>
    <s v="No Guidance"/>
    <s v="When consultants are given access to a system containing institutional data, the &quot;sharing&quot; of data is not in the same context as traditional data sharing (i.e. hosting, etc.) and thus, many of the HECVAT questions do not apply. When consultants have access to a system (onsite of via remote affiliate-type accounts), the Consulting section is most relevant."/>
    <s v="Reference the Consulting section for follow-up review."/>
    <x v="2"/>
    <n v="1"/>
    <s v="Qualifiers"/>
    <s v="Yes"/>
    <n v="0"/>
    <s v=""/>
    <x v="1"/>
    <n v="10"/>
    <s v=""/>
    <n v="10"/>
    <n v="0"/>
    <s v="CSC 13"/>
    <x v="0"/>
    <x v="1"/>
    <x v="1"/>
    <x v="1"/>
    <x v="1"/>
    <x v="3"/>
    <s v="PCI Scope, Discovery"/>
  </r>
  <r>
    <x v="21"/>
    <x v="21"/>
    <x v="0"/>
    <s v="If you are using an option not listed, or a combination of options, select &quot;Other&quot;"/>
    <s v=" "/>
    <s v=" "/>
    <m/>
    <m/>
    <x v="0"/>
    <n v="1"/>
    <s v="Qualifiers"/>
    <s v="Yes"/>
    <s v=""/>
    <s v=""/>
    <x v="1"/>
    <n v="10"/>
    <s v=""/>
    <n v="10"/>
    <n v="0"/>
    <s v="CSC 14"/>
    <x v="0"/>
    <x v="0"/>
    <x v="0"/>
    <x v="0"/>
    <x v="0"/>
    <x v="4"/>
    <s v="PCI Scope"/>
  </r>
  <r>
    <x v="22"/>
    <x v="22"/>
    <x v="0"/>
    <s v="Include circumstances that may involve off-shoring or multi-national agreements"/>
    <s v=" "/>
    <s v=" "/>
    <s v="Defining scale of company (support, resources, skillsets), General information about the organization that may be concerning."/>
    <s v="Follow-up responses to this one are normally unique to their response. Vague answers here usually result in some footprinting of a vendor to determine their &quot;reputation&quot;."/>
    <x v="3"/>
    <n v="1"/>
    <s v="Company"/>
    <s v="Yes"/>
    <n v="0"/>
    <s v=""/>
    <x v="1"/>
    <n v="15"/>
    <s v=""/>
    <n v="15"/>
    <n v="0"/>
    <m/>
    <x v="0"/>
    <x v="3"/>
    <x v="0"/>
    <x v="0"/>
    <x v="4"/>
    <x v="0"/>
    <s v=""/>
  </r>
  <r>
    <x v="23"/>
    <x v="23"/>
    <x v="0"/>
    <s v=" "/>
    <s v=" "/>
    <s v="Provide a detailed summary of the unplanned disruption."/>
    <s v="We want transparency from the vendor and an honest answer to this question, regardless of the response, is a good step in building trust."/>
    <s v="If a vendor says &quot;No&quot;, it is taken at face value. If you organization is capable of conducting reconnaissance, it is encouraged. If a vendor has experienced a breach, evaluate the circumstance of the incident and what the vendor has done in response to the breach."/>
    <x v="3"/>
    <n v="1"/>
    <s v="Company"/>
    <s v="Yes"/>
    <n v="0"/>
    <s v=""/>
    <x v="1"/>
    <n v="10"/>
    <s v=""/>
    <n v="10"/>
    <n v="0"/>
    <m/>
    <x v="0"/>
    <x v="3"/>
    <x v="0"/>
    <x v="0"/>
    <x v="5"/>
    <x v="0"/>
    <s v=""/>
  </r>
  <r>
    <x v="24"/>
    <x v="24"/>
    <x v="0"/>
    <s v=" "/>
    <s v="Describe any plans to create an Information Security Office for your organization."/>
    <s v="Describe your Information Security Office, including size, talents, resources, etc."/>
    <s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
    <s v="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
    <x v="3"/>
    <n v="1"/>
    <s v="Company"/>
    <s v="Yes"/>
    <n v="0"/>
    <s v=""/>
    <x v="1"/>
    <n v="15"/>
    <s v=""/>
    <n v="15"/>
    <n v="0"/>
    <m/>
    <x v="0"/>
    <x v="3"/>
    <x v="0"/>
    <x v="0"/>
    <x v="5"/>
    <x v="0"/>
    <s v=""/>
  </r>
  <r>
    <x v="25"/>
    <x v="25"/>
    <x v="0"/>
    <s v=" "/>
    <s v="Describe any plans to create a dedicated Software and System Development team."/>
    <s v="Describe the structure and size of your Software and System Development teams. (e.g. Customer Support, Implementation, Product Management, etc.)"/>
    <s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
    <s v="Follow-up inquiries for vendor team strategies will be unique to your institution and may depend on the underlying infrastructures needed to support a system for your specific use case."/>
    <x v="4"/>
    <n v="1"/>
    <s v="Company"/>
    <s v="Yes"/>
    <n v="0"/>
    <s v=""/>
    <x v="1"/>
    <n v="25"/>
    <s v=""/>
    <n v="25"/>
    <n v="0"/>
    <m/>
    <x v="0"/>
    <x v="1"/>
    <x v="0"/>
    <x v="0"/>
    <x v="4"/>
    <x v="5"/>
    <s v="12.1, Scope"/>
  </r>
  <r>
    <x v="26"/>
    <x v="26"/>
    <x v="0"/>
    <s v="Share any details that would help information security analysts assess your product."/>
    <s v=" "/>
    <s v=" "/>
    <s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
    <s v="This is a freebie to help the vendor state their &quot;case&quot;. If a vendor does not add anything here (or it is just sales stuff), we can assume it was filled out by a sales engineer and questions will be evaluated with higher scrutiny."/>
    <x v="3"/>
    <n v="1"/>
    <s v="Company"/>
    <s v="Yes"/>
    <n v="0"/>
    <s v=""/>
    <x v="1"/>
    <n v="15"/>
    <s v=""/>
    <n v="15"/>
    <n v="0"/>
    <m/>
    <x v="0"/>
    <x v="1"/>
    <x v="0"/>
    <x v="0"/>
    <x v="4"/>
    <x v="0"/>
    <s v=""/>
  </r>
  <r>
    <x v="27"/>
    <x v="27"/>
    <x v="1"/>
    <s v=" "/>
    <s v="Describe any plans to undergo a SSAE 18 audit."/>
    <s v="Provide the date of assessment and include a SOC 2 Type 2 (preferred) or SOC 3 report. If you have a SOC3 report, state how to obtain a copy. Indicate if your hosting provider was the subject of the audit."/>
    <s v="Standard documentation, relevant to institutions requiring a vendor to undergo SSAE 18 audits."/>
    <s v="Follow-up inquiries for SSAE 18 content will be institution/implementation specific."/>
    <x v="3"/>
    <n v="1"/>
    <s v="Documentation"/>
    <s v="Yes"/>
    <n v="0"/>
    <s v=""/>
    <x v="1"/>
    <n v="20"/>
    <s v=""/>
    <n v="20"/>
    <n v="0"/>
    <s v="CSC 13"/>
    <x v="0"/>
    <x v="4"/>
    <x v="4"/>
    <x v="4"/>
    <x v="0"/>
    <x v="1"/>
    <n v="13"/>
  </r>
  <r>
    <x v="28"/>
    <x v="28"/>
    <x v="1"/>
    <s v=" "/>
    <s v="Describe any plans to complete the CSA self assessment or CAIQ."/>
    <s v="Please include a copy with your response and include a URL for the published assessment."/>
    <s v="Many vendors have populated a CAIQ or at least a self-assessment. Although lacking in some areas important to Higher Ed, these documents are useful for supplemental assessment."/>
    <s v="Follow-up inquiries for CSA content will be institution/implementation specific."/>
    <x v="3"/>
    <n v="1"/>
    <s v="Documentation"/>
    <s v="Yes"/>
    <n v="0"/>
    <s v=""/>
    <x v="1"/>
    <n v="20"/>
    <s v=""/>
    <n v="20"/>
    <n v="0"/>
    <s v="CSC 13"/>
    <x v="0"/>
    <x v="4"/>
    <x v="1"/>
    <x v="0"/>
    <x v="6"/>
    <x v="1"/>
    <n v="13"/>
  </r>
  <r>
    <x v="29"/>
    <x v="29"/>
    <x v="1"/>
    <s v=" "/>
    <s v="Describe any plans to obtain CSA STAR certification."/>
    <s v="Provide date of certification, any supporting documentation, and a URL for the certification."/>
    <s v="If a vendor is STAR certified, vendor responses can theoretically be more trusted since CSA has verified their responses. Trust, but verify for yourself, as needed."/>
    <s v="If STAR certification is important to your institution you may have specific follow-up details for documentation purposes."/>
    <x v="3"/>
    <n v="1"/>
    <s v="Documentation"/>
    <s v="Yes"/>
    <n v="0"/>
    <s v=""/>
    <x v="1"/>
    <n v="20"/>
    <s v=""/>
    <n v="20"/>
    <n v="0"/>
    <m/>
    <x v="0"/>
    <x v="4"/>
    <x v="2"/>
    <x v="0"/>
    <x v="7"/>
    <x v="1"/>
    <n v="13"/>
  </r>
  <r>
    <x v="30"/>
    <x v="30"/>
    <x v="1"/>
    <s v=" "/>
    <s v="Describe any plans to conform to an industry standard security framework."/>
    <s v="Provide documentation on how your organization conforms to your chosen framework and indicate current certification levels, where appropriate."/>
    <s v="The details of the standard are not the focus here, it is the fact that a vendor builds their environment around a standard and that they continually evaluate and assess their security programs."/>
    <s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
    <x v="3"/>
    <n v="1"/>
    <s v="Documentation"/>
    <s v="Yes"/>
    <n v="0"/>
    <s v=""/>
    <x v="1"/>
    <n v="20"/>
    <s v=""/>
    <n v="20"/>
    <n v="0"/>
    <m/>
    <x v="0"/>
    <x v="3"/>
    <x v="2"/>
    <x v="0"/>
    <x v="0"/>
    <x v="0"/>
    <s v=""/>
  </r>
  <r>
    <x v="31"/>
    <x v="31"/>
    <x v="1"/>
    <s v=" "/>
    <s v="Describe any plans to provide NIST SP 800-171 or CMMC Level 3 services."/>
    <s v="Indicate level, Supplier Performance Risk System ('SPRS') Score or certification information."/>
    <s v="For institutions that collaborate with the United States government, FISMA compliance may be required."/>
    <s v="Follow-up inquiries for FISMA compliance will be institution/implementation specific."/>
    <x v="3"/>
    <n v="1"/>
    <s v="Documentation"/>
    <s v="Yes"/>
    <n v="0"/>
    <s v=""/>
    <x v="1"/>
    <n v="20"/>
    <s v=""/>
    <n v="20"/>
    <n v="0"/>
    <s v="CSC 14"/>
    <x v="0"/>
    <x v="5"/>
    <x v="2"/>
    <x v="5"/>
    <x v="8"/>
    <x v="0"/>
    <s v=""/>
  </r>
  <r>
    <x v="32"/>
    <x v="32"/>
    <x v="1"/>
    <s v=" "/>
    <s v="Provide a detailed summary of overall system and/or application architecture."/>
    <s v="Provide your diagrams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n v="1"/>
    <s v="Documentation"/>
    <s v="Yes"/>
    <n v="0"/>
    <s v=""/>
    <x v="1"/>
    <n v="20"/>
    <s v=""/>
    <n v="20"/>
    <n v="0"/>
    <s v="CSC 14"/>
    <x v="0"/>
    <x v="6"/>
    <x v="2"/>
    <x v="6"/>
    <x v="0"/>
    <x v="0"/>
    <s v=""/>
  </r>
  <r>
    <x v="33"/>
    <x v="33"/>
    <x v="1"/>
    <s v=" "/>
    <s v="Describe your plans to create a data privacy policy."/>
    <s v="Provide your data privacy document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m/>
    <s v="Documentation"/>
    <s v="Yes"/>
    <n v="0"/>
    <s v=""/>
    <x v="1"/>
    <n v="20"/>
    <s v=""/>
    <n v="0"/>
    <n v="0"/>
    <s v="CSC 14"/>
    <x v="0"/>
    <x v="0"/>
    <x v="2"/>
    <x v="0"/>
    <x v="0"/>
    <x v="0"/>
    <s v=""/>
  </r>
  <r>
    <x v="34"/>
    <x v="34"/>
    <x v="1"/>
    <s v=" "/>
    <s v="Briefly summarize your response."/>
    <s v="Provide a reference to your employee onboarding and offboarding policy and supporting documentation or submit it along with this fully-populated HECVAT."/>
    <s v="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
    <s v="Unsatisfactory answers should be met with questions about access control authority, roles and responsibilities (of access grantors), administrative privileges within the vendor's infrastructure(s), etc."/>
    <x v="3"/>
    <m/>
    <s v="Documentation"/>
    <s v="Yes"/>
    <n v="0"/>
    <s v=""/>
    <x v="1"/>
    <n v="20"/>
    <s v=""/>
    <n v="0"/>
    <n v="0"/>
    <s v="CSC 13"/>
    <x v="0"/>
    <x v="1"/>
    <x v="2"/>
    <x v="0"/>
    <x v="0"/>
    <x v="0"/>
    <s v=""/>
  </r>
  <r>
    <x v="35"/>
    <x v="35"/>
    <x v="1"/>
    <s v=" "/>
    <s v="Briefly summarize your response."/>
    <s v="Summarize your current change management process."/>
    <s v="The lack of a change management function is indicative of immature program processes. Answers to this question can provide insight into how well their responses (on the HECVAT) represent their actual environment(s)."/>
    <s v="If a weak response is given to this answer, response scrutiny should be increased. Questions about configuration management, system authority, and documentation are appropriate."/>
    <x v="3"/>
    <m/>
    <s v="Documentation"/>
    <s v="Yes"/>
    <n v="0"/>
    <s v=""/>
    <x v="1"/>
    <n v="20"/>
    <s v=""/>
    <n v="0"/>
    <n v="0"/>
    <s v="CSC 13"/>
    <x v="0"/>
    <x v="7"/>
    <x v="2"/>
    <x v="4"/>
    <x v="9"/>
    <x v="0"/>
    <s v=""/>
  </r>
  <r>
    <x v="36"/>
    <x v="36"/>
    <x v="1"/>
    <s v="If your answer is 'I do not know', select 'No'. If the VPATs/ACR is for an older version of the product or has not been updated, its information does not accurately reflect accessibility of the product under consideration."/>
    <s v="Please state your plans (when and by whom) to complete a VPAT."/>
    <s v="State the date the VPAT was completed. Include this VPAT in your submission and/or link to its web location."/>
    <s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
    <s v="Cross-reference Accessibility Conformance Reports (ACR) with any answers from ITAC-04 about product roadmaps for accessibility improvements."/>
    <x v="3"/>
    <m/>
    <s v="Documentation"/>
    <s v="Yes"/>
    <n v="0"/>
    <s v=""/>
    <x v="1"/>
    <n v="20"/>
    <s v=""/>
    <n v="0"/>
    <n v="0"/>
    <s v="CSC 13"/>
    <x v="0"/>
    <x v="8"/>
    <x v="2"/>
    <x v="7"/>
    <x v="9"/>
    <x v="0"/>
    <s v=""/>
  </r>
  <r>
    <x v="37"/>
    <x v="37"/>
    <x v="1"/>
    <s v=" "/>
    <s v="Provide plans for any documentation that would make accessible content, features and functions easily knowable by end users."/>
    <s v="Provide examples with links where possible."/>
    <s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
    <m/>
    <x v="3"/>
    <m/>
    <s v="Documentation"/>
    <s v="Yes"/>
    <n v="0"/>
    <s v=""/>
    <x v="1"/>
    <m/>
    <s v=""/>
    <n v="0"/>
    <n v="0"/>
    <s v="CSC 14"/>
    <x v="0"/>
    <x v="7"/>
    <x v="2"/>
    <x v="0"/>
    <x v="0"/>
    <x v="0"/>
    <m/>
  </r>
  <r>
    <x v="38"/>
    <x v="38"/>
    <x v="0"/>
    <s v=" "/>
    <s v="Please provide plans (when and by whom) any audit is planned, if any or rationale if not."/>
    <s v="State when the audit was conducted and by whom? Include the results in your submission and/or link to its web location."/>
    <s v="Many vendors rely on their internal product knowledge and history to complete accessibility self-assessments of their own product rather than utilizing up-to-date, validated testing. Use of an expert, external specialist provides a more robust assessment of the product."/>
    <s v="TBD"/>
    <x v="3"/>
    <n v="1"/>
    <s v="IT Accessibility"/>
    <s v="Yes"/>
    <n v="0"/>
    <s v=""/>
    <x v="1"/>
    <n v="20"/>
    <s v=""/>
    <n v="20"/>
    <n v="0"/>
    <m/>
    <x v="0"/>
    <x v="7"/>
    <x v="2"/>
    <x v="0"/>
    <x v="0"/>
    <x v="0"/>
    <s v=""/>
  </r>
  <r>
    <x v="39"/>
    <x v="39"/>
    <x v="0"/>
    <s v=" "/>
    <s v="Summarize how you ensure accessible products. Provide plans to develop documented processes to validate accessibility."/>
    <s v="Describe your processes and methodologies for validating accessibility conformance."/>
    <s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
    <s v="TBD"/>
    <x v="3"/>
    <n v="1"/>
    <s v="IT Accessibility"/>
    <s v="Yes"/>
    <n v="0"/>
    <s v=""/>
    <x v="1"/>
    <n v="20"/>
    <s v=""/>
    <n v="20"/>
    <n v="0"/>
    <s v="CSC 18"/>
    <x v="0"/>
    <x v="0"/>
    <x v="5"/>
    <x v="0"/>
    <x v="0"/>
    <x v="0"/>
    <s v=""/>
  </r>
  <r>
    <x v="40"/>
    <x v="40"/>
    <x v="0"/>
    <s v=" "/>
    <s v="Summarize your decision to not adopt a technical or legal standard of conformance for the product in question."/>
    <s v="Indicate which primary standards and comment upon any additional standards the product meets."/>
    <s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
    <s v="TBD"/>
    <x v="3"/>
    <n v="1"/>
    <s v="IT Accessibility"/>
    <s v="Yes"/>
    <n v="0"/>
    <s v=""/>
    <x v="1"/>
    <n v="20"/>
    <s v=""/>
    <n v="20"/>
    <n v="0"/>
    <s v="CSC 2, CSC 3"/>
    <x v="0"/>
    <x v="9"/>
    <x v="5"/>
    <x v="0"/>
    <x v="0"/>
    <x v="0"/>
    <s v=""/>
  </r>
  <r>
    <x v="41"/>
    <x v="41"/>
    <x v="0"/>
    <s v=" "/>
    <s v="Please provide any plans to develop and share an accessibility product roadmap in the future."/>
    <s v="Comment upon how far into the future the roadmap extends. Provide evidence (including links) of having delivered upon the accessibility roadmap in the past."/>
    <s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
    <s v="TBD"/>
    <x v="3"/>
    <n v="1"/>
    <s v="IT Accessibility"/>
    <s v="Yes"/>
    <n v="0"/>
    <s v=""/>
    <x v="1"/>
    <n v="20"/>
    <s v=""/>
    <n v="20"/>
    <n v="0"/>
    <s v="CSC 14"/>
    <x v="0"/>
    <x v="10"/>
    <x v="6"/>
    <x v="6"/>
    <x v="10"/>
    <x v="6"/>
    <s v="7.x"/>
  </r>
  <r>
    <x v="42"/>
    <x v="42"/>
    <x v="0"/>
    <s v=" "/>
    <s v="Describe any plans to ensure appropriate and ongoing staff knowledge about accessibility."/>
    <s v="Provide any further relevant information about how expertise is maintained; include any accessibility certifications staff may hold (e.g., IAAP WAS &lt;https://www.accessibilityassociation.org/certifications&gt; or DHS Trusted Tester &lt;https://section508.gov/test/trusted-tester&gt;."/>
    <s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
    <s v="TBD"/>
    <x v="3"/>
    <n v="1"/>
    <s v="IT Accessibility"/>
    <s v="Yes"/>
    <n v="0"/>
    <s v=""/>
    <x v="1"/>
    <n v="20"/>
    <s v=""/>
    <n v="20"/>
    <n v="0"/>
    <s v="CSC16"/>
    <x v="0"/>
    <x v="11"/>
    <x v="7"/>
    <x v="8"/>
    <x v="11"/>
    <x v="6"/>
    <s v="7.x"/>
  </r>
  <r>
    <x v="43"/>
    <x v="43"/>
    <x v="0"/>
    <s v=" "/>
    <s v="State how users should report accessibility issues. Describe any expected related process updates."/>
    <s v="Describe the process and any recent examples of fixes as a result of the process."/>
    <s v="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
    <s v="TBD"/>
    <x v="3"/>
    <n v="1"/>
    <s v="IT Accessibility"/>
    <s v="Yes"/>
    <n v="0"/>
    <s v=""/>
    <x v="1"/>
    <n v="20"/>
    <s v=""/>
    <n v="20"/>
    <n v="0"/>
    <s v="CSC 18"/>
    <x v="0"/>
    <x v="0"/>
    <x v="5"/>
    <x v="0"/>
    <x v="0"/>
    <x v="0"/>
    <s v=""/>
  </r>
  <r>
    <x v="44"/>
    <x v="44"/>
    <x v="0"/>
    <s v=" "/>
    <s v="Describe any plans to update processes and procedures to better incorporate accessibility."/>
    <s v="Provide further details or multiple means in Additional Information."/>
    <s v="This question is designed to understand how accessibility is included in new versions and features of products, particularly with vendors that implement Agile or similar methodologies where software is updated frequently and continuously._x000a_"/>
    <s v="TBD"/>
    <x v="3"/>
    <n v="1"/>
    <s v="IT Accessibility"/>
    <s v="No"/>
    <n v="0"/>
    <s v=""/>
    <x v="1"/>
    <n v="20"/>
    <s v=""/>
    <n v="20"/>
    <n v="0"/>
    <s v="CSC 12"/>
    <x v="0"/>
    <x v="10"/>
    <x v="8"/>
    <x v="9"/>
    <x v="12"/>
    <x v="0"/>
    <s v=""/>
  </r>
  <r>
    <x v="45"/>
    <x v="45"/>
    <x v="0"/>
    <s v=" "/>
    <s v="Indicate a plan to test the product, develop a roadmap for keyboard accessibility or any further context."/>
    <s v="State when and on which platform this was verified."/>
    <s v="One critical accessibility requirement is the full use of a product using only the keyboard--no mouse or trackpad. This requirement is easy for a non-technical or non-accessibility expert to understand and verify."/>
    <s v="TBD"/>
    <x v="3"/>
    <n v="1"/>
    <s v="IT Accessibility"/>
    <s v="Yes"/>
    <n v="0"/>
    <s v=""/>
    <x v="1"/>
    <n v="20"/>
    <s v=""/>
    <n v="20"/>
    <n v="0"/>
    <s v="CSC 2"/>
    <x v="0"/>
    <x v="12"/>
    <x v="8"/>
    <x v="0"/>
    <x v="10"/>
    <x v="0"/>
    <s v=""/>
  </r>
  <r>
    <x v="46"/>
    <x v="46"/>
    <x v="0"/>
    <s v=" "/>
    <s v=" "/>
    <s v="Describe any feature differences between standard and accessible modes along with any timelines or plans to merge products into a universally designed platform."/>
    <s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
    <s v="TBD"/>
    <x v="3"/>
    <n v="1"/>
    <s v="IT Accessibility"/>
    <s v="No"/>
    <n v="0"/>
    <s v=""/>
    <x v="1"/>
    <n v="20"/>
    <s v=""/>
    <n v="20"/>
    <n v="0"/>
    <m/>
    <x v="0"/>
    <x v="13"/>
    <x v="0"/>
    <x v="0"/>
    <x v="0"/>
    <x v="7"/>
    <s v="12.8, 4.2"/>
  </r>
  <r>
    <x v="47"/>
    <x v="47"/>
    <x v="0"/>
    <s v="Ensure that all elements of HLTP-01 are clearly stated in your response."/>
    <s v="State your plans to perform security assessments of third party companies."/>
    <s v="Provide a summary of your practices that assures that the third party will be subject to the appropriate standards regarding security, service recoverability, and confidentialit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4"/>
    <n v="1"/>
    <s v="Third-Parties"/>
    <s v="Yes"/>
    <n v="0"/>
    <s v=""/>
    <x v="1"/>
    <n v="25"/>
    <s v=""/>
    <n v="25"/>
    <n v="0"/>
    <s v="CSC 2"/>
    <x v="0"/>
    <x v="12"/>
    <x v="9"/>
    <x v="0"/>
    <x v="0"/>
    <x v="0"/>
    <s v=""/>
  </r>
  <r>
    <x v="48"/>
    <x v="48"/>
    <x v="0"/>
    <s v=" "/>
    <s v=" "/>
    <s v=" "/>
    <m/>
    <m/>
    <x v="4"/>
    <n v="1"/>
    <s v="Third-Parties"/>
    <s v="Yes"/>
    <n v="0"/>
    <s v=""/>
    <x v="1"/>
    <n v="25"/>
    <s v=""/>
    <n v="25"/>
    <n v="0"/>
    <s v="CSC 2"/>
    <x v="0"/>
    <x v="14"/>
    <x v="10"/>
    <x v="0"/>
    <x v="13"/>
    <x v="8"/>
    <n v="2"/>
  </r>
  <r>
    <x v="49"/>
    <x v="49"/>
    <x v="0"/>
    <s v=" "/>
    <s v=" "/>
    <s v=" "/>
    <m/>
    <m/>
    <x v="4"/>
    <n v="1"/>
    <s v="Third-Parties"/>
    <s v="No"/>
    <n v="0"/>
    <s v=""/>
    <x v="1"/>
    <n v="25"/>
    <s v=""/>
    <n v="25"/>
    <n v="0"/>
    <s v="CSC 13"/>
    <x v="0"/>
    <x v="15"/>
    <x v="0"/>
    <x v="0"/>
    <x v="0"/>
    <x v="0"/>
    <s v=""/>
  </r>
  <r>
    <x v="50"/>
    <x v="50"/>
    <x v="0"/>
    <s v="Robust answers from the vendor improve the quality and efficiency of the security assessment process."/>
    <s v="State your plans to implement a third-party management strategy."/>
    <s v="Provide additional information that may help analysts better understand your environment and how it relates to third-party solutions."/>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If &quot;No&quot;,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
    <x v="4"/>
    <n v="1"/>
    <s v="Third-Parties"/>
    <s v="Yes"/>
    <n v="0"/>
    <s v=""/>
    <x v="1"/>
    <n v="25"/>
    <s v=""/>
    <n v="25"/>
    <n v="0"/>
    <s v="CSC 7"/>
    <x v="0"/>
    <x v="14"/>
    <x v="0"/>
    <x v="0"/>
    <x v="0"/>
    <x v="0"/>
    <s v=""/>
  </r>
  <r>
    <x v="51"/>
    <x v="51"/>
    <x v="0"/>
    <s v="Make sure you address any national or regional regulations"/>
    <s v="State your plans to create a process and implemented procedures for managing your hardware supply chain."/>
    <s v="State what countries and/or regions this process is compliant with."/>
    <s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hardware supply chain will be institution/implementation specific."/>
    <x v="3"/>
    <m/>
    <m/>
    <s v="No"/>
    <n v="0"/>
    <s v=""/>
    <x v="1"/>
    <n v="20"/>
    <s v=""/>
    <n v="0"/>
    <n v="0"/>
    <s v="CSC 7"/>
    <x v="0"/>
    <x v="12"/>
    <x v="0"/>
    <x v="0"/>
    <x v="0"/>
    <x v="0"/>
    <e v="#N/A"/>
  </r>
  <r>
    <x v="52"/>
    <x v="52"/>
    <x v="0"/>
    <s v=" "/>
    <s v=" "/>
    <s v=" "/>
    <m/>
    <m/>
    <x v="3"/>
    <n v="1"/>
    <s v="Consulting"/>
    <s v="No"/>
    <n v="0"/>
    <s v=""/>
    <x v="1"/>
    <n v="20"/>
    <s v=""/>
    <n v="20"/>
    <n v="0"/>
    <s v="CSC 2"/>
    <x v="0"/>
    <x v="0"/>
    <x v="0"/>
    <x v="0"/>
    <x v="0"/>
    <x v="0"/>
    <s v=""/>
  </r>
  <r>
    <x v="53"/>
    <x v="53"/>
    <x v="0"/>
    <s v=" "/>
    <s v=" "/>
    <s v=" "/>
    <m/>
    <m/>
    <x v="4"/>
    <n v="1"/>
    <s v="Consulting"/>
    <s v="No"/>
    <n v="0"/>
    <s v=""/>
    <x v="1"/>
    <n v="25"/>
    <s v=""/>
    <n v="25"/>
    <n v="0"/>
    <s v="CSC 14"/>
    <x v="0"/>
    <x v="16"/>
    <x v="7"/>
    <x v="10"/>
    <x v="14"/>
    <x v="9"/>
    <s v="12.x"/>
  </r>
  <r>
    <x v="54"/>
    <x v="54"/>
    <x v="0"/>
    <s v=" "/>
    <s v=" "/>
    <s v=" "/>
    <m/>
    <m/>
    <x v="3"/>
    <n v="1"/>
    <s v="Consulting"/>
    <s v="Yes"/>
    <n v="0"/>
    <s v=""/>
    <x v="1"/>
    <n v="20"/>
    <s v=""/>
    <n v="20"/>
    <n v="0"/>
    <s v="CSC 5"/>
    <x v="0"/>
    <x v="7"/>
    <x v="7"/>
    <x v="11"/>
    <x v="15"/>
    <x v="10"/>
    <s v="7.x, 8.x"/>
  </r>
  <r>
    <x v="55"/>
    <x v="55"/>
    <x v="0"/>
    <s v=" "/>
    <s v=" "/>
    <s v=" "/>
    <m/>
    <m/>
    <x v="3"/>
    <n v="1"/>
    <s v="Consulting"/>
    <s v="No"/>
    <n v="0"/>
    <s v=""/>
    <x v="1"/>
    <n v="20"/>
    <s v=""/>
    <n v="20"/>
    <n v="0"/>
    <s v="CSC 14"/>
    <x v="0"/>
    <x v="11"/>
    <x v="11"/>
    <x v="6"/>
    <x v="0"/>
    <x v="0"/>
    <s v=""/>
  </r>
  <r>
    <x v="56"/>
    <x v="56"/>
    <x v="0"/>
    <s v=" "/>
    <s v=" "/>
    <s v=" "/>
    <m/>
    <m/>
    <x v="4"/>
    <n v="1"/>
    <s v="Consulting"/>
    <s v="Yes"/>
    <n v="0"/>
    <s v=""/>
    <x v="1"/>
    <n v="25"/>
    <s v=""/>
    <n v="25"/>
    <n v="0"/>
    <s v="CSC 16"/>
    <x v="0"/>
    <x v="17"/>
    <x v="12"/>
    <x v="12"/>
    <x v="16"/>
    <x v="11"/>
    <s v="8.x"/>
  </r>
  <r>
    <x v="57"/>
    <x v="57"/>
    <x v="0"/>
    <s v=" "/>
    <s v=" "/>
    <s v=" "/>
    <m/>
    <m/>
    <x v="3"/>
    <n v="1"/>
    <s v="Consulting"/>
    <s v="No"/>
    <n v="0"/>
    <s v=""/>
    <x v="1"/>
    <n v="20"/>
    <s v=""/>
    <n v="20"/>
    <n v="0"/>
    <s v="CSC 16"/>
    <x v="0"/>
    <x v="17"/>
    <x v="12"/>
    <x v="13"/>
    <x v="17"/>
    <x v="11"/>
    <s v="8.x"/>
  </r>
  <r>
    <x v="58"/>
    <x v="58"/>
    <x v="0"/>
    <s v=" "/>
    <s v=" "/>
    <s v=" "/>
    <m/>
    <m/>
    <x v="3"/>
    <n v="0"/>
    <s v="Consulting"/>
    <s v="Yes"/>
    <n v="0"/>
    <s v=""/>
    <x v="1"/>
    <n v="25"/>
    <s v=""/>
    <n v="0"/>
    <n v="0"/>
    <s v="CSC 16"/>
    <x v="0"/>
    <x v="17"/>
    <x v="12"/>
    <x v="0"/>
    <x v="0"/>
    <x v="11"/>
    <s v="8.x"/>
  </r>
  <r>
    <x v="59"/>
    <x v="59"/>
    <x v="0"/>
    <s v=" "/>
    <s v=" "/>
    <s v=" "/>
    <m/>
    <m/>
    <x v="3"/>
    <n v="1"/>
    <s v="Consulting"/>
    <s v="Yes"/>
    <n v="0"/>
    <s v=""/>
    <x v="1"/>
    <n v="20"/>
    <s v=""/>
    <n v="20"/>
    <n v="0"/>
    <s v="CSC 16"/>
    <x v="0"/>
    <x v="17"/>
    <x v="12"/>
    <x v="14"/>
    <x v="16"/>
    <x v="12"/>
    <s v="2.1, 8.x"/>
  </r>
  <r>
    <x v="60"/>
    <x v="60"/>
    <x v="0"/>
    <s v=" "/>
    <s v=" "/>
    <s v=" "/>
    <m/>
    <m/>
    <x v="3"/>
    <n v="0"/>
    <s v="Consulting"/>
    <s v="Yes"/>
    <n v="0"/>
    <s v=""/>
    <x v="1"/>
    <n v="25"/>
    <s v=""/>
    <n v="0"/>
    <n v="0"/>
    <s v="CSC 16"/>
    <x v="0"/>
    <x v="18"/>
    <x v="12"/>
    <x v="15"/>
    <x v="18"/>
    <x v="11"/>
    <s v="8.x"/>
  </r>
  <r>
    <x v="61"/>
    <x v="61"/>
    <x v="2"/>
    <s v="This includes end-users, administrators, service accounts, etc. PBAC would include various dynamic controls such as conditional access, risk-based access, location-based access, or system activity based access."/>
    <s v="Describe any limitations that prevent support for RBAC for Institutional accounts."/>
    <s v="Describe available roles."/>
    <s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
    <s v="Ask the vendor to summarize the best practices to restrict/control the access given to the institution's end-users without the use of RBAC. Make sure to understand the administrative requirements/overhead introduced in the vendor's environment."/>
    <x v="4"/>
    <n v="1"/>
    <s v="Application/Service Security"/>
    <s v="Yes"/>
    <n v="0"/>
    <s v=""/>
    <x v="1"/>
    <n v="25"/>
    <s v=""/>
    <n v="25"/>
    <n v="0"/>
    <s v="CSC 18"/>
    <x v="0"/>
    <x v="0"/>
    <x v="5"/>
    <x v="0"/>
    <x v="0"/>
    <x v="0"/>
    <s v=""/>
  </r>
  <r>
    <x v="62"/>
    <x v="62"/>
    <x v="2"/>
    <s v="This includes system administrators and third party personnel with access to the system. PBAC would include various dynamic controls such as conditional access, risk-based access, location-based access, or system activity based access."/>
    <s v="Describe any limitations that prevent support for RBAC within your organization."/>
    <s v=" "/>
    <s v="Managing a software/product/service may rely on various professionals to administrate a system. This question is focused on how administration, and the segregation of functions, is implemented within the vendor's infrastructure."/>
    <s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
    <x v="3"/>
    <n v="1"/>
    <s v="Application/Service Security"/>
    <s v="Yes"/>
    <n v="0"/>
    <s v=""/>
    <x v="1"/>
    <n v="20"/>
    <s v=""/>
    <n v="20"/>
    <n v="0"/>
    <s v="CSC 2, CSC 3"/>
    <x v="0"/>
    <x v="9"/>
    <x v="5"/>
    <x v="0"/>
    <x v="0"/>
    <x v="0"/>
    <s v=""/>
  </r>
  <r>
    <x v="63"/>
    <x v="63"/>
    <x v="2"/>
    <s v=" "/>
    <s v="Briefly summarize your response."/>
    <s v="Provide supporting documentation of your strategy."/>
    <s v="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s v="Request additional documentation that outlines the security controls implemented to safeguard your institutional data."/>
    <x v="3"/>
    <n v="1"/>
    <s v="Application/Service Security"/>
    <s v="Yes"/>
    <n v="0"/>
    <s v=""/>
    <x v="1"/>
    <n v="20"/>
    <s v=""/>
    <n v="20"/>
    <n v="0"/>
    <s v="CSC 14"/>
    <x v="0"/>
    <x v="10"/>
    <x v="6"/>
    <x v="6"/>
    <x v="10"/>
    <x v="6"/>
    <s v="7.x"/>
  </r>
  <r>
    <x v="64"/>
    <x v="64"/>
    <x v="2"/>
    <s v=" "/>
    <s v="State plans to implement data input validation and error messaging across all components of your system."/>
    <s v="Describe how your system(s) provide data input validation and error messages."/>
    <s v="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
    <s v="Inquire about any planned improvements to these capabilities. Ask about their product(s) roadmap and try to understand how they prioritize security concerns in their environment."/>
    <x v="3"/>
    <n v="1"/>
    <s v="Application/Service Security"/>
    <s v="Yes"/>
    <n v="0"/>
    <s v=""/>
    <x v="1"/>
    <n v="20"/>
    <s v=""/>
    <n v="20"/>
    <n v="0"/>
    <s v="CSC16"/>
    <x v="0"/>
    <x v="11"/>
    <x v="7"/>
    <x v="8"/>
    <x v="11"/>
    <x v="6"/>
    <s v="7.x"/>
  </r>
  <r>
    <x v="65"/>
    <x v="65"/>
    <x v="0"/>
    <s v=" "/>
    <s v="Describe compensating controls that protect your web application, if applicable."/>
    <s v="Describe the currently implemented WAF."/>
    <s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s v="If a vendors states that they outsource their code development and do not run a WAF, there is elevated reason for concern. Verify how code is tested, monitored, and controlled in production environments."/>
    <x v="4"/>
    <n v="1"/>
    <s v="Application/Service Security"/>
    <s v="Yes"/>
    <n v="0"/>
    <s v=""/>
    <x v="1"/>
    <n v="25"/>
    <s v=""/>
    <n v="25"/>
    <n v="0"/>
    <s v="CSC 16"/>
    <x v="0"/>
    <x v="19"/>
    <x v="13"/>
    <x v="0"/>
    <x v="0"/>
    <x v="0"/>
    <s v=""/>
  </r>
  <r>
    <x v="66"/>
    <x v="66"/>
    <x v="0"/>
    <s v="Include any in-house developed or contract development"/>
    <s v="Briefly summarize your response."/>
    <s v="Provide supporting documentation of your processes."/>
    <s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software supply chain will be institution/implementation specific."/>
    <x v="3"/>
    <n v="1"/>
    <s v="Application/Service Security"/>
    <s v="Yes"/>
    <n v="0"/>
    <s v=""/>
    <x v="1"/>
    <n v="20"/>
    <s v=""/>
    <n v="20"/>
    <n v="0"/>
    <s v="CSC 16"/>
    <x v="0"/>
    <x v="7"/>
    <x v="13"/>
    <x v="0"/>
    <x v="0"/>
    <x v="11"/>
    <s v="8.x"/>
  </r>
  <r>
    <x v="67"/>
    <x v="67"/>
    <x v="0"/>
    <s v="If the web application only works with a subset of modern supported browsers, please indicate that here"/>
    <s v="State your plan to migrate to supported operating systems, libraries, and software."/>
    <s v="Please provide a list of all required dependancies."/>
    <m/>
    <m/>
    <x v="4"/>
    <n v="1"/>
    <s v="Application/Service Security"/>
    <s v="No"/>
    <n v="0"/>
    <s v=""/>
    <x v="1"/>
    <n v="25"/>
    <s v=""/>
    <n v="25"/>
    <n v="0"/>
    <s v="CSC 16"/>
    <x v="0"/>
    <x v="19"/>
    <x v="13"/>
    <x v="0"/>
    <x v="0"/>
    <x v="0"/>
    <s v=""/>
  </r>
  <r>
    <x v="68"/>
    <x v="68"/>
    <x v="0"/>
    <s v=" "/>
    <s v=" "/>
    <s v=" "/>
    <m/>
    <m/>
    <x v="3"/>
    <n v="1"/>
    <s v="Application/Service Security"/>
    <s v="Yes"/>
    <n v="0"/>
    <s v=""/>
    <x v="1"/>
    <n v="15"/>
    <s v=""/>
    <n v="15"/>
    <n v="0"/>
    <m/>
    <x v="0"/>
    <x v="0"/>
    <x v="0"/>
    <x v="0"/>
    <x v="0"/>
    <x v="0"/>
    <s v=""/>
  </r>
  <r>
    <x v="69"/>
    <x v="69"/>
    <x v="0"/>
    <s v=" "/>
    <s v=" "/>
    <s v=" "/>
    <m/>
    <m/>
    <x v="4"/>
    <n v="1"/>
    <s v="Application/Service Security"/>
    <s v="No"/>
    <n v="0"/>
    <s v=""/>
    <x v="1"/>
    <n v="25"/>
    <s v=""/>
    <n v="25"/>
    <n v="0"/>
    <s v="CSC 2"/>
    <x v="0"/>
    <x v="12"/>
    <x v="9"/>
    <x v="0"/>
    <x v="0"/>
    <x v="0"/>
    <s v=""/>
  </r>
  <r>
    <x v="70"/>
    <x v="70"/>
    <x v="0"/>
    <s v=" "/>
    <s v=" "/>
    <s v="Describe or provide a reference to the facilities available in the system to provide separation of duties between security administration and system administration functions."/>
    <m/>
    <m/>
    <x v="4"/>
    <n v="1"/>
    <s v="Application/Service Security"/>
    <s v="Yes"/>
    <n v="0"/>
    <s v=""/>
    <x v="1"/>
    <n v="40"/>
    <s v=""/>
    <n v="40"/>
    <n v="0"/>
    <s v="CSC 2"/>
    <x v="0"/>
    <x v="14"/>
    <x v="10"/>
    <x v="0"/>
    <x v="13"/>
    <x v="8"/>
    <n v="2"/>
  </r>
  <r>
    <x v="71"/>
    <x v="71"/>
    <x v="0"/>
    <s v=" "/>
    <s v=" "/>
    <s v="Describe or provide a reference that details how administrator access is handled (e.g. provisioning, principle of least privilege, deprovisioning, etc.)"/>
    <m/>
    <m/>
    <x v="3"/>
    <n v="1"/>
    <s v="Application/Service Security"/>
    <s v="No"/>
    <n v="0"/>
    <s v=""/>
    <x v="1"/>
    <n v="10"/>
    <s v=""/>
    <n v="10"/>
    <n v="0"/>
    <s v="CSC 13"/>
    <x v="0"/>
    <x v="15"/>
    <x v="0"/>
    <x v="0"/>
    <x v="0"/>
    <x v="0"/>
    <s v=""/>
  </r>
  <r>
    <x v="72"/>
    <x v="72"/>
    <x v="0"/>
    <m/>
    <m/>
    <m/>
    <m/>
    <m/>
    <x v="3"/>
    <n v="1"/>
    <s v="Policies, Procedures, and Processes"/>
    <s v="Yes"/>
    <n v="0"/>
    <s v=""/>
    <x v="1"/>
    <n v="20"/>
    <s v=""/>
    <n v="20"/>
    <n v="0"/>
    <s v="CSC 3"/>
    <x v="0"/>
    <x v="0"/>
    <x v="14"/>
    <x v="16"/>
    <x v="19"/>
    <x v="0"/>
    <e v="#N/A"/>
  </r>
  <r>
    <x v="73"/>
    <x v="73"/>
    <x v="0"/>
    <m/>
    <m/>
    <m/>
    <m/>
    <m/>
    <x v="3"/>
    <n v="1"/>
    <s v="Policies, Procedures, and Processes"/>
    <s v="Yes"/>
    <n v="0"/>
    <s v=""/>
    <x v="1"/>
    <n v="20"/>
    <s v=""/>
    <n v="20"/>
    <n v="0"/>
    <s v="CSC 3"/>
    <x v="0"/>
    <x v="20"/>
    <x v="0"/>
    <x v="17"/>
    <x v="0"/>
    <x v="0"/>
    <e v="#N/A"/>
  </r>
  <r>
    <x v="74"/>
    <x v="74"/>
    <x v="0"/>
    <m/>
    <m/>
    <m/>
    <m/>
    <m/>
    <x v="4"/>
    <n v="1"/>
    <s v="Policies, Procedures, and Processes"/>
    <s v="Yes"/>
    <n v="0"/>
    <e v="#N/A"/>
    <x v="2"/>
    <n v="25"/>
    <s v=""/>
    <n v="25"/>
    <e v="#N/A"/>
    <s v="CSC 3"/>
    <x v="0"/>
    <x v="14"/>
    <x v="15"/>
    <x v="18"/>
    <x v="20"/>
    <x v="0"/>
    <e v="#N/A"/>
  </r>
  <r>
    <x v="75"/>
    <x v="75"/>
    <x v="0"/>
    <m/>
    <m/>
    <m/>
    <m/>
    <m/>
    <x v="4"/>
    <n v="1"/>
    <s v="Policies, Procedures, and Processes"/>
    <s v="Yes"/>
    <n v="0"/>
    <s v=""/>
    <x v="1"/>
    <n v="25"/>
    <s v=""/>
    <n v="25"/>
    <n v="0"/>
    <s v="CSC 4"/>
    <x v="0"/>
    <x v="21"/>
    <x v="16"/>
    <x v="19"/>
    <x v="21"/>
    <x v="13"/>
    <e v="#N/A"/>
  </r>
  <r>
    <x v="76"/>
    <x v="76"/>
    <x v="0"/>
    <s v=" "/>
    <s v=" "/>
    <s v=" "/>
    <m/>
    <m/>
    <x v="4"/>
    <n v="1"/>
    <s v="Authentication, Authorization, and Accounting"/>
    <s v="Yes"/>
    <s v=""/>
    <s v=""/>
    <x v="1"/>
    <n v="25"/>
    <s v=""/>
    <n v="25"/>
    <n v="0"/>
    <s v="CSC 10"/>
    <x v="0"/>
    <x v="2"/>
    <x v="3"/>
    <x v="20"/>
    <x v="22"/>
    <x v="0"/>
    <s v=""/>
  </r>
  <r>
    <x v="77"/>
    <x v="77"/>
    <x v="0"/>
    <s v=" "/>
    <s v=" "/>
    <s v=" "/>
    <m/>
    <m/>
    <x v="4"/>
    <n v="1"/>
    <s v="Authentication, Authorization, and Accounting"/>
    <s v="Yes"/>
    <s v=""/>
    <s v=""/>
    <x v="1"/>
    <n v="25"/>
    <s v=""/>
    <n v="25"/>
    <n v="0"/>
    <s v="CSC 10"/>
    <x v="0"/>
    <x v="22"/>
    <x v="3"/>
    <x v="20"/>
    <x v="22"/>
    <x v="0"/>
    <s v=""/>
  </r>
  <r>
    <x v="78"/>
    <x v="78"/>
    <x v="0"/>
    <s v=" "/>
    <s v=" "/>
    <s v=" "/>
    <m/>
    <m/>
    <x v="3"/>
    <n v="0"/>
    <s v="Authentication, Authorization, and Accounting"/>
    <s v="Yes"/>
    <n v="0"/>
    <s v=""/>
    <x v="1"/>
    <n v="20"/>
    <s v=""/>
    <n v="0"/>
    <n v="0"/>
    <s v="CSC 10"/>
    <x v="0"/>
    <x v="23"/>
    <x v="3"/>
    <x v="21"/>
    <x v="23"/>
    <x v="9"/>
    <s v="12.x"/>
  </r>
  <r>
    <x v="79"/>
    <x v="79"/>
    <x v="0"/>
    <s v=" "/>
    <s v=" "/>
    <s v=" "/>
    <m/>
    <m/>
    <x v="3"/>
    <n v="0"/>
    <s v="Authentication, Authorization, and Accounting"/>
    <s v="No"/>
    <n v="0"/>
    <s v=""/>
    <x v="1"/>
    <n v="40"/>
    <s v=""/>
    <n v="0"/>
    <n v="0"/>
    <s v="CSC 10"/>
    <x v="0"/>
    <x v="24"/>
    <x v="3"/>
    <x v="0"/>
    <x v="24"/>
    <x v="9"/>
    <s v="12.x"/>
  </r>
  <r>
    <x v="80"/>
    <x v="80"/>
    <x v="0"/>
    <s v=" "/>
    <s v=" "/>
    <s v=" "/>
    <m/>
    <m/>
    <x v="3"/>
    <n v="0"/>
    <s v="Authentication, Authorization, and Accounting"/>
    <s v="No"/>
    <n v="0"/>
    <s v=""/>
    <x v="1"/>
    <n v="40"/>
    <s v=""/>
    <n v="0"/>
    <n v="0"/>
    <s v="CSC 10"/>
    <x v="0"/>
    <x v="25"/>
    <x v="3"/>
    <x v="0"/>
    <x v="24"/>
    <x v="2"/>
    <n v="12"/>
  </r>
  <r>
    <x v="81"/>
    <x v="81"/>
    <x v="0"/>
    <s v=" "/>
    <s v=" "/>
    <s v=" "/>
    <m/>
    <m/>
    <x v="3"/>
    <n v="0"/>
    <s v="Authentication, Authorization, and Accounting"/>
    <s v="Yes"/>
    <n v="0"/>
    <s v=""/>
    <x v="1"/>
    <n v="25"/>
    <s v=""/>
    <n v="0"/>
    <n v="0"/>
    <s v="CSC 10"/>
    <x v="0"/>
    <x v="22"/>
    <x v="3"/>
    <x v="0"/>
    <x v="24"/>
    <x v="2"/>
    <n v="12"/>
  </r>
  <r>
    <x v="82"/>
    <x v="82"/>
    <x v="0"/>
    <s v=" "/>
    <s v=" "/>
    <s v=" "/>
    <m/>
    <m/>
    <x v="3"/>
    <n v="0"/>
    <s v="Authentication, Authorization, and Accounting"/>
    <s v="Yes"/>
    <n v="0"/>
    <s v=""/>
    <x v="1"/>
    <n v="40"/>
    <s v=""/>
    <n v="0"/>
    <n v="0"/>
    <s v="CSC 10"/>
    <x v="0"/>
    <x v="0"/>
    <x v="3"/>
    <x v="0"/>
    <x v="24"/>
    <x v="2"/>
    <n v="12"/>
  </r>
  <r>
    <x v="83"/>
    <x v="83"/>
    <x v="0"/>
    <s v=" "/>
    <s v=" "/>
    <s v=" "/>
    <m/>
    <m/>
    <x v="3"/>
    <n v="1"/>
    <s v="Authentication, Authorization, and Accounting"/>
    <s v="Yes"/>
    <n v="0"/>
    <s v=""/>
    <x v="1"/>
    <n v="20"/>
    <s v=""/>
    <n v="20"/>
    <n v="0"/>
    <s v="CSC 10"/>
    <x v="0"/>
    <x v="26"/>
    <x v="17"/>
    <x v="22"/>
    <x v="25"/>
    <x v="14"/>
    <s v="6.4, 6.4.5, 6.4.5.1, 6.4.5.2"/>
  </r>
  <r>
    <x v="84"/>
    <x v="84"/>
    <x v="0"/>
    <s v=" "/>
    <s v=" "/>
    <s v=" "/>
    <m/>
    <m/>
    <x v="3"/>
    <n v="0"/>
    <s v="Authentication, Authorization, and Accounting"/>
    <s v="No"/>
    <n v="0"/>
    <s v=""/>
    <x v="1"/>
    <n v="15"/>
    <s v=""/>
    <n v="0"/>
    <n v="0"/>
    <s v="CSC 10"/>
    <x v="0"/>
    <x v="26"/>
    <x v="18"/>
    <x v="23"/>
    <x v="25"/>
    <x v="14"/>
    <s v="6.4, 6.4.5, 6.4.5.1, 6.4.5.2"/>
  </r>
  <r>
    <x v="85"/>
    <x v="85"/>
    <x v="0"/>
    <s v=" "/>
    <s v=" "/>
    <s v=" "/>
    <m/>
    <m/>
    <x v="3"/>
    <n v="1"/>
    <s v="Authentication, Authorization, and Accounting"/>
    <s v="Yes"/>
    <n v="0"/>
    <s v=""/>
    <x v="1"/>
    <n v="15"/>
    <s v=""/>
    <n v="15"/>
    <n v="0"/>
    <s v="CSC 10"/>
    <x v="0"/>
    <x v="26"/>
    <x v="0"/>
    <x v="0"/>
    <x v="25"/>
    <x v="15"/>
    <s v="6.4, 12.8, 12.9"/>
  </r>
  <r>
    <x v="86"/>
    <x v="86"/>
    <x v="0"/>
    <s v=" "/>
    <s v=" "/>
    <s v=" "/>
    <m/>
    <m/>
    <x v="3"/>
    <n v="0"/>
    <s v="Authentication, Authorization, and Accounting"/>
    <s v="No"/>
    <n v="0"/>
    <s v=""/>
    <x v="1"/>
    <n v="20"/>
    <s v=""/>
    <n v="0"/>
    <n v="0"/>
    <s v="CSC 10"/>
    <x v="0"/>
    <x v="0"/>
    <x v="0"/>
    <x v="0"/>
    <x v="25"/>
    <x v="2"/>
    <n v="12"/>
  </r>
  <r>
    <x v="87"/>
    <x v="87"/>
    <x v="0"/>
    <s v=" "/>
    <s v=" "/>
    <s v=" "/>
    <m/>
    <m/>
    <x v="3"/>
    <n v="0"/>
    <s v="Authentication, Authorization, and Accounting"/>
    <s v="No"/>
    <n v="0"/>
    <s v=""/>
    <x v="1"/>
    <n v="15"/>
    <s v=""/>
    <n v="0"/>
    <n v="0"/>
    <s v="CSC 2"/>
    <x v="0"/>
    <x v="0"/>
    <x v="0"/>
    <x v="0"/>
    <x v="25"/>
    <x v="16"/>
    <s v="12.1, 12.8"/>
  </r>
  <r>
    <x v="88"/>
    <x v="88"/>
    <x v="0"/>
    <s v=" "/>
    <s v=" "/>
    <s v=" "/>
    <m/>
    <m/>
    <x v="3"/>
    <n v="1"/>
    <s v="Authentication, Authorization, and Accounting"/>
    <s v="Yes"/>
    <n v="0"/>
    <s v=""/>
    <x v="1"/>
    <n v="15"/>
    <s v=""/>
    <n v="15"/>
    <n v="0"/>
    <s v="CSC 2"/>
    <x v="0"/>
    <x v="0"/>
    <x v="0"/>
    <x v="0"/>
    <x v="25"/>
    <x v="0"/>
    <s v=""/>
  </r>
  <r>
    <x v="89"/>
    <x v="89"/>
    <x v="0"/>
    <s v=" "/>
    <s v=" "/>
    <s v=" "/>
    <m/>
    <m/>
    <x v="4"/>
    <n v="1"/>
    <s v="Authentication, Authorization, and Accounting"/>
    <s v="No"/>
    <n v="0"/>
    <s v=""/>
    <x v="1"/>
    <n v="25"/>
    <s v=""/>
    <n v="25"/>
    <n v="0"/>
    <s v="CSC 10"/>
    <x v="0"/>
    <x v="0"/>
    <x v="0"/>
    <x v="0"/>
    <x v="25"/>
    <x v="0"/>
    <s v=""/>
  </r>
  <r>
    <x v="90"/>
    <x v="90"/>
    <x v="0"/>
    <s v=" "/>
    <s v=" "/>
    <s v=" "/>
    <m/>
    <m/>
    <x v="4"/>
    <n v="1"/>
    <s v="Authentication, Authorization, and Accounting"/>
    <s v="Yes"/>
    <n v="0"/>
    <s v=""/>
    <x v="1"/>
    <n v="25"/>
    <s v=""/>
    <n v="25"/>
    <n v="0"/>
    <s v="CSC 2"/>
    <x v="0"/>
    <x v="14"/>
    <x v="19"/>
    <x v="24"/>
    <x v="25"/>
    <x v="2"/>
    <n v="12"/>
  </r>
  <r>
    <x v="91"/>
    <x v="91"/>
    <x v="0"/>
    <s v=" "/>
    <s v=" "/>
    <s v=" "/>
    <s v=" "/>
    <m/>
    <x v="3"/>
    <n v="1"/>
    <s v="Authentication, Authorization, and Accounting"/>
    <s v="Yes"/>
    <n v="0"/>
    <s v=""/>
    <x v="1"/>
    <n v="20"/>
    <s v=""/>
    <n v="20"/>
    <n v="0"/>
    <s v="CSC 10"/>
    <x v="0"/>
    <x v="0"/>
    <x v="0"/>
    <x v="25"/>
    <x v="25"/>
    <x v="0"/>
    <s v=""/>
  </r>
  <r>
    <x v="92"/>
    <x v="92"/>
    <x v="0"/>
    <s v=" "/>
    <s v="Describe any plans to enable audit logs for these data elements."/>
    <s v=" "/>
    <m/>
    <m/>
    <x v="4"/>
    <n v="1"/>
    <s v="Authentication, Authorization, and Accounting"/>
    <s v="Yes"/>
    <n v="0"/>
    <s v=""/>
    <x v="1"/>
    <n v="25"/>
    <s v=""/>
    <n v="25"/>
    <n v="0"/>
    <s v="CSC 2"/>
    <x v="0"/>
    <x v="0"/>
    <x v="0"/>
    <x v="0"/>
    <x v="25"/>
    <x v="0"/>
    <s v=""/>
  </r>
  <r>
    <x v="93"/>
    <x v="93"/>
    <x v="0"/>
    <m/>
    <m/>
    <m/>
    <m/>
    <m/>
    <x v="0"/>
    <n v="1"/>
    <s v="Authentication, Authorization, and Accounting"/>
    <s v="Qualitative"/>
    <m/>
    <m/>
    <x v="1"/>
    <n v="25"/>
    <s v=""/>
    <n v="25"/>
    <n v="0"/>
    <m/>
    <x v="0"/>
    <x v="0"/>
    <x v="0"/>
    <x v="0"/>
    <x v="0"/>
    <x v="0"/>
    <m/>
  </r>
  <r>
    <x v="94"/>
    <x v="94"/>
    <x v="0"/>
    <m/>
    <m/>
    <m/>
    <m/>
    <m/>
    <x v="0"/>
    <n v="1"/>
    <s v="Authentication, Authorization, and Accounting"/>
    <s v="Qualitative"/>
    <m/>
    <m/>
    <x v="1"/>
    <n v="25"/>
    <s v=""/>
    <n v="25"/>
    <n v="0"/>
    <m/>
    <x v="0"/>
    <x v="0"/>
    <x v="0"/>
    <x v="0"/>
    <x v="0"/>
    <x v="0"/>
    <m/>
  </r>
  <r>
    <x v="95"/>
    <x v="95"/>
    <x v="0"/>
    <s v=" "/>
    <s v=" "/>
    <s v=" "/>
    <m/>
    <m/>
    <x v="3"/>
    <n v="1"/>
    <s v="Business Continuity Plan"/>
    <s v="Yes"/>
    <n v="0"/>
    <s v=""/>
    <x v="1"/>
    <n v="20"/>
    <s v=""/>
    <n v="20"/>
    <n v="0"/>
    <s v="CSC 13"/>
    <x v="2"/>
    <x v="21"/>
    <x v="0"/>
    <x v="0"/>
    <x v="25"/>
    <x v="17"/>
    <s v="12.2, 12.8"/>
  </r>
  <r>
    <x v="96"/>
    <x v="96"/>
    <x v="0"/>
    <s v=" "/>
    <s v=" "/>
    <s v=" "/>
    <m/>
    <m/>
    <x v="3"/>
    <n v="1"/>
    <s v="Business Continuity Plan"/>
    <s v="Yes"/>
    <n v="0"/>
    <s v=""/>
    <x v="1"/>
    <n v="20"/>
    <s v=""/>
    <n v="20"/>
    <n v="0"/>
    <s v="CSC 10"/>
    <x v="0"/>
    <x v="0"/>
    <x v="0"/>
    <x v="0"/>
    <x v="25"/>
    <x v="18"/>
    <s v="12.1, 12.2, 12.8"/>
  </r>
  <r>
    <x v="97"/>
    <x v="97"/>
    <x v="0"/>
    <s v=" "/>
    <s v=" "/>
    <s v=" "/>
    <m/>
    <m/>
    <x v="4"/>
    <n v="1"/>
    <s v="Business Continuity Plan"/>
    <s v="Yes"/>
    <n v="0"/>
    <s v=""/>
    <x v="1"/>
    <n v="25"/>
    <s v=""/>
    <n v="25"/>
    <n v="0"/>
    <s v="CSC 10"/>
    <x v="0"/>
    <x v="26"/>
    <x v="17"/>
    <x v="0"/>
    <x v="25"/>
    <x v="19"/>
    <s v="12.10, 12.8, 6.4"/>
  </r>
  <r>
    <x v="98"/>
    <x v="98"/>
    <x v="0"/>
    <s v=" "/>
    <s v=" "/>
    <s v=" "/>
    <m/>
    <m/>
    <x v="4"/>
    <n v="1"/>
    <s v="Business Continuity Plan"/>
    <s v="Yes"/>
    <n v="0"/>
    <s v=""/>
    <x v="1"/>
    <n v="25"/>
    <s v=""/>
    <n v="25"/>
    <n v="0"/>
    <s v="CSC 12"/>
    <x v="0"/>
    <x v="0"/>
    <x v="20"/>
    <x v="26"/>
    <x v="26"/>
    <x v="1"/>
    <n v="13"/>
  </r>
  <r>
    <x v="99"/>
    <x v="99"/>
    <x v="0"/>
    <s v=" "/>
    <s v=" "/>
    <s v=" "/>
    <m/>
    <m/>
    <x v="3"/>
    <n v="1"/>
    <s v="Business Continuity Plan"/>
    <s v="Yes"/>
    <n v="0"/>
    <s v=""/>
    <x v="1"/>
    <n v="20"/>
    <s v=""/>
    <n v="20"/>
    <n v="0"/>
    <s v="CSC 12"/>
    <x v="0"/>
    <x v="0"/>
    <x v="20"/>
    <x v="27"/>
    <x v="27"/>
    <x v="20"/>
    <s v="12.8, 9.x"/>
  </r>
  <r>
    <x v="100"/>
    <x v="100"/>
    <x v="0"/>
    <s v=" "/>
    <s v=" "/>
    <s v=" "/>
    <m/>
    <m/>
    <x v="3"/>
    <n v="1"/>
    <s v="Business Continuity Plan"/>
    <s v="Yes"/>
    <n v="0"/>
    <s v=""/>
    <x v="1"/>
    <n v="20"/>
    <s v=""/>
    <n v="20"/>
    <n v="0"/>
    <s v="CSC 10"/>
    <x v="0"/>
    <x v="2"/>
    <x v="3"/>
    <x v="20"/>
    <x v="22"/>
    <x v="0"/>
    <s v=""/>
  </r>
  <r>
    <x v="101"/>
    <x v="101"/>
    <x v="0"/>
    <s v=" "/>
    <s v=" "/>
    <s v=" "/>
    <m/>
    <m/>
    <x v="3"/>
    <n v="1"/>
    <s v="Business Continuity Plan"/>
    <s v="Yes"/>
    <n v="0"/>
    <s v=""/>
    <x v="1"/>
    <n v="20"/>
    <s v=""/>
    <n v="20"/>
    <n v="0"/>
    <s v="CSC 10"/>
    <x v="0"/>
    <x v="22"/>
    <x v="3"/>
    <x v="20"/>
    <x v="22"/>
    <x v="0"/>
    <s v=""/>
  </r>
  <r>
    <x v="102"/>
    <x v="102"/>
    <x v="0"/>
    <s v=" "/>
    <s v=" "/>
    <s v=" "/>
    <m/>
    <m/>
    <x v="3"/>
    <n v="1"/>
    <s v="Business Continuity Plan"/>
    <s v="Yes"/>
    <n v="0"/>
    <s v=""/>
    <x v="1"/>
    <n v="20"/>
    <s v=""/>
    <n v="20"/>
    <n v="0"/>
    <s v="CSC 10"/>
    <x v="0"/>
    <x v="23"/>
    <x v="3"/>
    <x v="21"/>
    <x v="23"/>
    <x v="9"/>
    <s v="12.x"/>
  </r>
  <r>
    <x v="103"/>
    <x v="103"/>
    <x v="0"/>
    <s v=" "/>
    <s v=" "/>
    <s v=" "/>
    <m/>
    <m/>
    <x v="3"/>
    <n v="0"/>
    <s v="Business Continuity Plan"/>
    <s v="Yes"/>
    <n v="0"/>
    <s v=""/>
    <x v="1"/>
    <n v="15"/>
    <s v=""/>
    <n v="0"/>
    <n v="0"/>
    <s v="CSC 10"/>
    <x v="0"/>
    <x v="24"/>
    <x v="3"/>
    <x v="0"/>
    <x v="24"/>
    <x v="9"/>
    <s v="12.x"/>
  </r>
  <r>
    <x v="104"/>
    <x v="104"/>
    <x v="0"/>
    <s v=" "/>
    <s v=" "/>
    <s v="Describe or provide references explaining how tertiary services are redundant (i.e. DNS, ISP, etc.)."/>
    <m/>
    <m/>
    <x v="4"/>
    <n v="1"/>
    <s v="Business Continuity Plan"/>
    <s v="Yes"/>
    <n v="0"/>
    <s v=""/>
    <x v="1"/>
    <n v="25"/>
    <s v=""/>
    <n v="25"/>
    <n v="0"/>
    <s v="CSC 10"/>
    <x v="0"/>
    <x v="25"/>
    <x v="3"/>
    <x v="0"/>
    <x v="24"/>
    <x v="2"/>
    <n v="12"/>
  </r>
  <r>
    <x v="105"/>
    <x v="105"/>
    <x v="0"/>
    <s v=" "/>
    <s v=" "/>
    <s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
    <m/>
    <m/>
    <x v="3"/>
    <n v="1"/>
    <s v="Change Management"/>
    <s v="Yes"/>
    <n v="0"/>
    <s v=""/>
    <x v="1"/>
    <n v="20"/>
    <s v=""/>
    <n v="20"/>
    <n v="0"/>
    <s v="CSC 13"/>
    <x v="0"/>
    <x v="27"/>
    <x v="0"/>
    <x v="0"/>
    <x v="0"/>
    <x v="1"/>
    <n v="13"/>
  </r>
  <r>
    <x v="106"/>
    <x v="106"/>
    <x v="0"/>
    <s v=" "/>
    <s v=" "/>
    <s v=" "/>
    <m/>
    <m/>
    <x v="3"/>
    <n v="1"/>
    <s v="Change Management"/>
    <s v="Yes"/>
    <n v="0"/>
    <s v=""/>
    <x v="1"/>
    <n v="20"/>
    <s v=""/>
    <n v="20"/>
    <n v="0"/>
    <m/>
    <x v="0"/>
    <x v="28"/>
    <x v="0"/>
    <x v="0"/>
    <x v="0"/>
    <x v="1"/>
    <n v="13"/>
  </r>
  <r>
    <x v="107"/>
    <x v="107"/>
    <x v="0"/>
    <s v=" "/>
    <s v="Describe plans to establish a notification mechanism for major environmental changes."/>
    <s v="State how and when the institution will be notified of major changes to your environment."/>
    <s v="Notification expectations should be set earlier in the contract/assessment process. Timelines, correspondence medium, and playbook details are all aspects to keep in mind when assessing this response."/>
    <s v="If the vendor's response does not cover the details outlined in the reasoning, follow-up and get specific responses for each, as needed."/>
    <x v="4"/>
    <n v="1"/>
    <s v="Change Management"/>
    <s v="Yes"/>
    <n v="0"/>
    <s v=""/>
    <x v="1"/>
    <n v="25"/>
    <s v=""/>
    <n v="25"/>
    <n v="0"/>
    <s v="CSC 13"/>
    <x v="0"/>
    <x v="29"/>
    <x v="0"/>
    <x v="28"/>
    <x v="0"/>
    <x v="1"/>
    <n v="13"/>
  </r>
  <r>
    <x v="108"/>
    <x v="108"/>
    <x v="0"/>
    <s v=" "/>
    <s v=" "/>
    <s v=" "/>
    <m/>
    <m/>
    <x v="3"/>
    <n v="1"/>
    <s v="Change Management"/>
    <s v="Yes"/>
    <n v="0"/>
    <s v=""/>
    <x v="1"/>
    <n v="10"/>
    <s v=""/>
    <n v="10"/>
    <n v="0"/>
    <s v="CSC 13"/>
    <x v="0"/>
    <x v="29"/>
    <x v="0"/>
    <x v="4"/>
    <x v="0"/>
    <x v="1"/>
    <n v="13"/>
  </r>
  <r>
    <x v="109"/>
    <x v="109"/>
    <x v="0"/>
    <s v="List the current version you support and what percentage of customers are utilizing that version"/>
    <s v=" "/>
    <s v="Describe or provide a reference to your solution support strategy in relation to maintaining software currency. (i.e. how many concurrent versions are you willing to run and support?)"/>
    <m/>
    <m/>
    <x v="3"/>
    <n v="1"/>
    <s v="Change Management"/>
    <s v="Yes"/>
    <n v="0"/>
    <s v=""/>
    <x v="1"/>
    <n v="15"/>
    <s v=""/>
    <n v="15"/>
    <n v="0"/>
    <s v="CAC 13"/>
    <x v="0"/>
    <x v="29"/>
    <x v="0"/>
    <x v="28"/>
    <x v="0"/>
    <x v="1"/>
    <n v="13"/>
  </r>
  <r>
    <x v="110"/>
    <x v="110"/>
    <x v="0"/>
    <s v=" "/>
    <s v=" "/>
    <s v=" "/>
    <m/>
    <m/>
    <x v="4"/>
    <n v="1"/>
    <s v="Change Management"/>
    <s v="Yes"/>
    <n v="0"/>
    <s v=""/>
    <x v="1"/>
    <n v="25"/>
    <s v=""/>
    <n v="25"/>
    <n v="0"/>
    <s v="CSC 10"/>
    <x v="0"/>
    <x v="28"/>
    <x v="21"/>
    <x v="29"/>
    <x v="28"/>
    <x v="21"/>
    <s v="9.x"/>
  </r>
  <r>
    <x v="111"/>
    <x v="111"/>
    <x v="0"/>
    <s v=" "/>
    <s v=" "/>
    <s v=" "/>
    <m/>
    <m/>
    <x v="3"/>
    <n v="1"/>
    <s v="Change Management"/>
    <s v="Yes"/>
    <n v="0"/>
    <s v=""/>
    <x v="1"/>
    <n v="15"/>
    <s v=""/>
    <n v="15"/>
    <n v="0"/>
    <s v="CSC 10"/>
    <x v="0"/>
    <x v="28"/>
    <x v="21"/>
    <x v="29"/>
    <x v="28"/>
    <x v="1"/>
    <n v="13"/>
  </r>
  <r>
    <x v="112"/>
    <x v="112"/>
    <x v="0"/>
    <s v=" "/>
    <s v=" "/>
    <s v=" "/>
    <m/>
    <m/>
    <x v="3"/>
    <n v="1"/>
    <s v="Change Management"/>
    <s v="Yes"/>
    <n v="0"/>
    <s v=""/>
    <x v="1"/>
    <n v="15"/>
    <s v=""/>
    <n v="15"/>
    <n v="0"/>
    <s v="CSC 10"/>
    <x v="0"/>
    <x v="28"/>
    <x v="21"/>
    <x v="29"/>
    <x v="28"/>
    <x v="0"/>
    <s v=""/>
  </r>
  <r>
    <x v="113"/>
    <x v="113"/>
    <x v="0"/>
    <s v=" "/>
    <s v=" "/>
    <s v=" "/>
    <m/>
    <m/>
    <x v="3"/>
    <n v="1"/>
    <s v="Change Management"/>
    <s v="Yes"/>
    <n v="0"/>
    <s v=""/>
    <x v="1"/>
    <n v="15"/>
    <s v=""/>
    <n v="15"/>
    <n v="0"/>
    <s v="CSC 10"/>
    <x v="0"/>
    <x v="28"/>
    <x v="22"/>
    <x v="29"/>
    <x v="28"/>
    <x v="0"/>
    <s v=""/>
  </r>
  <r>
    <x v="114"/>
    <x v="114"/>
    <x v="0"/>
    <s v=" "/>
    <s v=" "/>
    <s v=" "/>
    <m/>
    <m/>
    <x v="3"/>
    <n v="1"/>
    <s v="Change Management"/>
    <s v="Yes"/>
    <n v="0"/>
    <s v=""/>
    <x v="1"/>
    <n v="20"/>
    <s v=""/>
    <n v="20"/>
    <n v="0"/>
    <s v="CSC 10"/>
    <x v="0"/>
    <x v="30"/>
    <x v="0"/>
    <x v="30"/>
    <x v="29"/>
    <x v="0"/>
    <s v=""/>
  </r>
  <r>
    <x v="115"/>
    <x v="115"/>
    <x v="0"/>
    <s v=" "/>
    <s v="State your plans to implement policy and procedure(s) guiding risk mitigation practices before critical patches can be applied."/>
    <s v="Summarize the policy and procedure(s) guiding risk mitigation practices before critical patches can be applied."/>
    <s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
    <s v="Follow-up inquiries for the vendors patching practices will be institution/implementation specific."/>
    <x v="3"/>
    <n v="1"/>
    <s v="Change Management"/>
    <s v="Yes"/>
    <n v="0"/>
    <s v=""/>
    <x v="1"/>
    <n v="20"/>
    <s v=""/>
    <n v="20"/>
    <n v="0"/>
    <s v="CSC 10"/>
    <x v="0"/>
    <x v="28"/>
    <x v="21"/>
    <x v="31"/>
    <x v="28"/>
    <x v="21"/>
    <s v="9.x"/>
  </r>
  <r>
    <x v="116"/>
    <x v="116"/>
    <x v="0"/>
    <s v=" "/>
    <s v=" "/>
    <s v=" "/>
    <m/>
    <m/>
    <x v="3"/>
    <n v="1"/>
    <s v="Change Management"/>
    <s v="Yes"/>
    <n v="0"/>
    <s v=""/>
    <x v="1"/>
    <n v="15"/>
    <s v=""/>
    <n v="15"/>
    <n v="0"/>
    <s v="CSC 10"/>
    <x v="0"/>
    <x v="28"/>
    <x v="21"/>
    <x v="32"/>
    <x v="30"/>
    <x v="21"/>
    <s v="9.x"/>
  </r>
  <r>
    <x v="117"/>
    <x v="117"/>
    <x v="0"/>
    <s v=" "/>
    <s v=" "/>
    <s v=" "/>
    <m/>
    <m/>
    <x v="3"/>
    <n v="1"/>
    <s v="Change Management"/>
    <s v="Yes"/>
    <n v="0"/>
    <s v=""/>
    <x v="1"/>
    <n v="15"/>
    <s v=""/>
    <n v="15"/>
    <n v="0"/>
    <s v="CSC 13"/>
    <x v="0"/>
    <x v="28"/>
    <x v="0"/>
    <x v="29"/>
    <x v="30"/>
    <x v="1"/>
    <n v="13"/>
  </r>
  <r>
    <x v="118"/>
    <x v="117"/>
    <x v="0"/>
    <s v=" "/>
    <s v=" "/>
    <s v=" "/>
    <m/>
    <m/>
    <x v="4"/>
    <n v="1"/>
    <s v="Change Management"/>
    <s v="Yes"/>
    <n v="0"/>
    <s v=""/>
    <x v="1"/>
    <n v="25"/>
    <s v=""/>
    <n v="25"/>
    <n v="0"/>
    <s v="CSC 13"/>
    <x v="0"/>
    <x v="31"/>
    <x v="23"/>
    <x v="33"/>
    <x v="31"/>
    <x v="21"/>
    <s v="9.x"/>
  </r>
  <r>
    <x v="119"/>
    <x v="118"/>
    <x v="0"/>
    <m/>
    <m/>
    <m/>
    <m/>
    <m/>
    <x v="4"/>
    <n v="1"/>
    <s v="Change Management"/>
    <s v="Yes"/>
    <n v="0"/>
    <s v=""/>
    <x v="1"/>
    <n v="25"/>
    <s v=""/>
    <n v="25"/>
    <n v="0"/>
    <s v="CSC 16"/>
    <x v="3"/>
    <x v="0"/>
    <x v="1"/>
    <x v="6"/>
    <x v="0"/>
    <x v="11"/>
    <s v="8.x"/>
  </r>
  <r>
    <x v="120"/>
    <x v="119"/>
    <x v="0"/>
    <s v=" "/>
    <s v="Describe your intent to implement a systems management and configuration strategy."/>
    <s v="Summarize your systems management and configuration strateg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3"/>
    <n v="1"/>
    <s v="Systems Management &amp; Configuration"/>
    <s v="Yes"/>
    <n v="0"/>
    <s v=""/>
    <x v="1"/>
    <n v="15"/>
    <s v=""/>
    <n v="15"/>
    <n v="0"/>
    <s v="CSC 16"/>
    <x v="4"/>
    <x v="32"/>
    <x v="1"/>
    <x v="6"/>
    <x v="0"/>
    <x v="11"/>
    <e v="#N/A"/>
  </r>
  <r>
    <x v="121"/>
    <x v="120"/>
    <x v="0"/>
    <s v=" "/>
    <s v="Describe your plan to separate institution data from other customers."/>
    <s v="Describe or provide a reference to how institution data is separated from that of other customers."/>
    <s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
    <m/>
    <x v="3"/>
    <n v="1"/>
    <s v="Data"/>
    <s v="No"/>
    <n v="0"/>
    <s v=""/>
    <x v="1"/>
    <n v="15"/>
    <s v=""/>
    <n v="15"/>
    <n v="0"/>
    <s v="CSC 13"/>
    <x v="0"/>
    <x v="33"/>
    <x v="23"/>
    <x v="34"/>
    <x v="32"/>
    <x v="0"/>
    <s v=""/>
  </r>
  <r>
    <x v="122"/>
    <x v="121"/>
    <x v="0"/>
    <s v=" "/>
    <s v=" "/>
    <s v=" "/>
    <m/>
    <m/>
    <x v="4"/>
    <n v="1"/>
    <s v="Data"/>
    <s v="Yes"/>
    <n v="0"/>
    <s v=""/>
    <x v="1"/>
    <n v="25"/>
    <s v=""/>
    <n v="25"/>
    <n v="0"/>
    <s v="CSC 13"/>
    <x v="0"/>
    <x v="33"/>
    <x v="24"/>
    <x v="34"/>
    <x v="33"/>
    <x v="0"/>
    <s v=""/>
  </r>
  <r>
    <x v="123"/>
    <x v="122"/>
    <x v="0"/>
    <s v=" "/>
    <s v="Describe why sensitive data in not encrypted in transport."/>
    <s v="Summarize your transport encryption strategy"/>
    <s v="The need for encryption in transport is unique to your institution's implementation of a system. In particular, the data flow between the system and the end-users of the software/product/service."/>
    <s v="Follow-up inquiries for data encryption between the system and end-users will be institution/implementation specific."/>
    <x v="4"/>
    <n v="1"/>
    <s v="Data"/>
    <s v="Yes"/>
    <n v="0"/>
    <s v=""/>
    <x v="1"/>
    <n v="40"/>
    <s v=""/>
    <n v="40"/>
    <n v="0"/>
    <s v="CSC 13"/>
    <x v="0"/>
    <x v="33"/>
    <x v="23"/>
    <x v="35"/>
    <x v="34"/>
    <x v="20"/>
    <s v="12.8, 9.x"/>
  </r>
  <r>
    <x v="124"/>
    <x v="123"/>
    <x v="0"/>
    <s v=" "/>
    <s v="Describe why sensitive data in not encrypted in storage."/>
    <s v="Summarize your data encryption strategy and state what encryption options are available."/>
    <s v="The need for encryption at-rest is unique to your institution's implementation of a system. In particular, system components, architectures, and data flows, all factor into the need for this control."/>
    <s v="Follow-up inquiries for data encryption at-rest will be institution/implementation specific."/>
    <x v="4"/>
    <n v="1"/>
    <s v="Data"/>
    <s v="Yes"/>
    <n v="0"/>
    <s v=""/>
    <x v="1"/>
    <n v="25"/>
    <s v=""/>
    <n v="25"/>
    <n v="0"/>
    <s v="CSC 13"/>
    <x v="0"/>
    <x v="1"/>
    <x v="1"/>
    <x v="0"/>
    <x v="0"/>
    <x v="0"/>
    <s v=""/>
  </r>
  <r>
    <x v="125"/>
    <x v="124"/>
    <x v="0"/>
    <s v=" "/>
    <s v="State which modules are non-conforming and what functions they are used for"/>
    <m/>
    <m/>
    <m/>
    <x v="4"/>
    <n v="1"/>
    <s v="Data"/>
    <s v="Yes"/>
    <n v="0"/>
    <s v=""/>
    <x v="1"/>
    <n v="25"/>
    <s v=""/>
    <n v="25"/>
    <n v="0"/>
    <s v="CSC 13, CSC 14"/>
    <x v="0"/>
    <x v="34"/>
    <x v="11"/>
    <x v="0"/>
    <x v="0"/>
    <x v="0"/>
    <s v=""/>
  </r>
  <r>
    <x v="126"/>
    <x v="125"/>
    <x v="0"/>
    <s v=" "/>
    <s v=" "/>
    <s v=" "/>
    <m/>
    <m/>
    <x v="3"/>
    <n v="1"/>
    <s v="Data"/>
    <s v="Yes"/>
    <n v="0"/>
    <s v=""/>
    <x v="1"/>
    <n v="20"/>
    <s v=""/>
    <n v="20"/>
    <n v="0"/>
    <s v="CSC 13"/>
    <x v="0"/>
    <x v="35"/>
    <x v="25"/>
    <x v="0"/>
    <x v="0"/>
    <x v="0"/>
    <s v=""/>
  </r>
  <r>
    <x v="127"/>
    <x v="126"/>
    <x v="0"/>
    <s v=" "/>
    <s v=" "/>
    <s v=" "/>
    <m/>
    <m/>
    <x v="4"/>
    <n v="1"/>
    <s v="Data"/>
    <s v="Yes"/>
    <n v="0"/>
    <s v=""/>
    <x v="1"/>
    <n v="25"/>
    <s v=""/>
    <n v="25"/>
    <n v="0"/>
    <s v="CSC 13"/>
    <x v="0"/>
    <x v="35"/>
    <x v="26"/>
    <x v="0"/>
    <x v="0"/>
    <x v="0"/>
    <s v=""/>
  </r>
  <r>
    <x v="128"/>
    <x v="127"/>
    <x v="0"/>
    <s v=" "/>
    <s v="State plans to implement capabilities for the Institution to extract a full or partial backup of data."/>
    <s v="Provide a general summary of how full and partial backups of data can be extracted."/>
    <s v="When cancelling a software/product/service, an institution will commonly want all institutional data that was provided to a vendor. The vendor's response should verify if the institution can extract data or if it is a manual extraction by vendor staff."/>
    <s v="A vendor's response should be clear and concise. Be wary of vague responses to this questions and inquire about export specifics, as needed."/>
    <x v="3"/>
    <n v="1"/>
    <s v="Data"/>
    <s v="Yes"/>
    <n v="0"/>
    <s v=""/>
    <x v="1"/>
    <n v="20"/>
    <s v=""/>
    <n v="20"/>
    <n v="0"/>
    <s v="CSC 14"/>
    <x v="0"/>
    <x v="36"/>
    <x v="20"/>
    <x v="0"/>
    <x v="0"/>
    <x v="20"/>
    <s v="12.8, 9.x"/>
  </r>
  <r>
    <x v="129"/>
    <x v="128"/>
    <x v="0"/>
    <s v=" "/>
    <s v=" "/>
    <s v=" "/>
    <m/>
    <m/>
    <x v="3"/>
    <n v="1"/>
    <s v="Data"/>
    <s v="Yes"/>
    <n v="0"/>
    <s v=""/>
    <x v="1"/>
    <n v="15"/>
    <s v=""/>
    <n v="15"/>
    <n v="0"/>
    <s v="CSC 13"/>
    <x v="0"/>
    <x v="36"/>
    <x v="0"/>
    <x v="0"/>
    <x v="0"/>
    <x v="0"/>
    <s v=""/>
  </r>
  <r>
    <x v="130"/>
    <x v="129"/>
    <x v="0"/>
    <s v=" "/>
    <s v=" "/>
    <s v=" "/>
    <m/>
    <m/>
    <x v="4"/>
    <n v="1"/>
    <s v="Data"/>
    <s v="Yes"/>
    <n v="0"/>
    <s v=""/>
    <x v="1"/>
    <n v="25"/>
    <s v=""/>
    <n v="25"/>
    <n v="0"/>
    <s v="CSC 3"/>
    <x v="0"/>
    <x v="25"/>
    <x v="0"/>
    <x v="0"/>
    <x v="0"/>
    <x v="0"/>
    <s v=""/>
  </r>
  <r>
    <x v="131"/>
    <x v="130"/>
    <x v="0"/>
    <s v=" "/>
    <s v=" "/>
    <s v=" "/>
    <m/>
    <m/>
    <x v="3"/>
    <n v="1"/>
    <s v="Data"/>
    <s v="Yes"/>
    <n v="0"/>
    <s v=""/>
    <x v="1"/>
    <n v="0"/>
    <s v=""/>
    <n v="0"/>
    <n v="0"/>
    <s v="CSC 3, CSC 14"/>
    <x v="0"/>
    <x v="0"/>
    <x v="0"/>
    <x v="0"/>
    <x v="8"/>
    <x v="1"/>
    <n v="13"/>
  </r>
  <r>
    <x v="132"/>
    <x v="131"/>
    <x v="0"/>
    <s v="Ensure that response addresses involatile storage and lists retention periods"/>
    <s v="State how Institution's data is protected from system failures and ransomware."/>
    <s v="If your strategy uses different processes for services and data, ensure that all strategies are clearly stated and supported."/>
    <s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
    <s v="An institution's use case will drive the requirements for backup strategy. Ensure that the institution's use case and risk tolerance can be met by vendor systems."/>
    <x v="3"/>
    <n v="0"/>
    <s v="Data"/>
    <s v="Yes"/>
    <n v="0"/>
    <s v=""/>
    <x v="1"/>
    <n v="15"/>
    <s v=""/>
    <n v="0"/>
    <n v="0"/>
    <s v="CSC 3, CSC 14"/>
    <x v="0"/>
    <x v="37"/>
    <x v="27"/>
    <x v="0"/>
    <x v="0"/>
    <x v="21"/>
    <s v="9.x"/>
  </r>
  <r>
    <x v="133"/>
    <x v="132"/>
    <x v="0"/>
    <s v=" "/>
    <s v=" "/>
    <s v=" "/>
    <m/>
    <m/>
    <x v="3"/>
    <n v="1"/>
    <s v="Data"/>
    <s v="Yes"/>
    <n v="0"/>
    <s v=""/>
    <x v="1"/>
    <n v="20"/>
    <s v=""/>
    <n v="20"/>
    <n v="0"/>
    <s v="CSC 14"/>
    <x v="0"/>
    <x v="38"/>
    <x v="27"/>
    <x v="35"/>
    <x v="0"/>
    <x v="21"/>
    <s v="9.x"/>
  </r>
  <r>
    <x v="134"/>
    <x v="133"/>
    <x v="0"/>
    <s v=" "/>
    <s v=" "/>
    <s v=" "/>
    <m/>
    <m/>
    <x v="3"/>
    <n v="1"/>
    <s v="Data"/>
    <s v="Yes"/>
    <n v="0"/>
    <s v=""/>
    <x v="1"/>
    <n v="20"/>
    <s v=""/>
    <n v="20"/>
    <n v="0"/>
    <s v="CSC 9"/>
    <x v="0"/>
    <x v="0"/>
    <x v="28"/>
    <x v="36"/>
    <x v="0"/>
    <x v="0"/>
    <s v=""/>
  </r>
  <r>
    <x v="135"/>
    <x v="134"/>
    <x v="0"/>
    <s v=" "/>
    <s v=" "/>
    <s v=" "/>
    <m/>
    <m/>
    <x v="3"/>
    <m/>
    <m/>
    <s v="Yes"/>
    <n v="0"/>
    <s v=""/>
    <x v="1"/>
    <n v="20"/>
    <s v=""/>
    <n v="0"/>
    <n v="0"/>
    <s v="CSC 12"/>
    <x v="0"/>
    <x v="1"/>
    <x v="0"/>
    <x v="0"/>
    <x v="0"/>
    <x v="1"/>
    <n v="13"/>
  </r>
  <r>
    <x v="136"/>
    <x v="135"/>
    <x v="0"/>
    <s v=" "/>
    <s v=" "/>
    <s v=" "/>
    <m/>
    <m/>
    <x v="4"/>
    <n v="1"/>
    <s v="Data"/>
    <s v="No"/>
    <n v="0"/>
    <s v=""/>
    <x v="1"/>
    <n v="25"/>
    <s v=""/>
    <n v="25"/>
    <n v="0"/>
    <s v="CSC 12"/>
    <x v="0"/>
    <x v="1"/>
    <x v="0"/>
    <x v="0"/>
    <x v="0"/>
    <x v="1"/>
    <n v="13"/>
  </r>
  <r>
    <x v="137"/>
    <x v="136"/>
    <x v="0"/>
    <s v=" "/>
    <s v=" "/>
    <s v=" "/>
    <m/>
    <m/>
    <x v="3"/>
    <n v="1"/>
    <s v="Data"/>
    <s v="Yes"/>
    <n v="0"/>
    <s v=""/>
    <x v="1"/>
    <n v="15"/>
    <s v=""/>
    <n v="15"/>
    <n v="0"/>
    <e v="#N/A"/>
    <x v="5"/>
    <x v="39"/>
    <x v="29"/>
    <x v="37"/>
    <x v="35"/>
    <x v="22"/>
    <e v="#N/A"/>
  </r>
  <r>
    <x v="138"/>
    <x v="137"/>
    <x v="0"/>
    <s v=" "/>
    <s v=" "/>
    <s v=" "/>
    <m/>
    <m/>
    <x v="3"/>
    <n v="1"/>
    <s v="Data"/>
    <s v="Yes"/>
    <n v="0"/>
    <s v=""/>
    <x v="1"/>
    <n v="10"/>
    <s v=""/>
    <n v="10"/>
    <n v="0"/>
    <s v="CSC 10"/>
    <x v="0"/>
    <x v="40"/>
    <x v="0"/>
    <x v="0"/>
    <x v="0"/>
    <x v="1"/>
    <n v="13"/>
  </r>
  <r>
    <x v="139"/>
    <x v="138"/>
    <x v="0"/>
    <m/>
    <s v="Provide a detailed summary of media handling processes that do exist."/>
    <s v="Provide documented details of this process (link or attached)."/>
    <s v="Managing media (and the data within) throughout its lifecycle is crucial to the protection of institutional data. The focus of this question is confidentiality, ensuring that media that may store institutional data is protected by well-established policy and procedure."/>
    <s v="Vague responses to this question should be investigated further. Ask for additional documentation and verify that procedure (and possibly training) exists to ensure proper media handling activity."/>
    <x v="3"/>
    <n v="1"/>
    <s v="Data"/>
    <s v="Yes"/>
    <n v="0"/>
    <s v=""/>
    <x v="1"/>
    <n v="20"/>
    <s v=""/>
    <n v="20"/>
    <n v="0"/>
    <s v="CSC 12"/>
    <x v="0"/>
    <x v="1"/>
    <x v="0"/>
    <x v="0"/>
    <x v="0"/>
    <x v="1"/>
    <n v="13"/>
  </r>
  <r>
    <x v="140"/>
    <x v="139"/>
    <x v="0"/>
    <m/>
    <m/>
    <m/>
    <m/>
    <m/>
    <x v="3"/>
    <m/>
    <m/>
    <s v="No"/>
    <n v="0"/>
    <s v=""/>
    <x v="1"/>
    <n v="20"/>
    <s v=""/>
    <n v="0"/>
    <n v="0"/>
    <m/>
    <x v="0"/>
    <x v="41"/>
    <x v="0"/>
    <x v="0"/>
    <x v="0"/>
    <x v="0"/>
    <s v=""/>
  </r>
  <r>
    <x v="141"/>
    <x v="140"/>
    <x v="0"/>
    <m/>
    <m/>
    <m/>
    <m/>
    <m/>
    <x v="4"/>
    <n v="1"/>
    <s v="Data"/>
    <s v="Yes"/>
    <n v="0"/>
    <s v=""/>
    <x v="1"/>
    <n v="25"/>
    <s v=""/>
    <n v="25"/>
    <n v="0"/>
    <s v="CSC 10"/>
    <x v="0"/>
    <x v="41"/>
    <x v="30"/>
    <x v="0"/>
    <x v="0"/>
    <x v="0"/>
    <s v=""/>
  </r>
  <r>
    <x v="142"/>
    <x v="141"/>
    <x v="0"/>
    <m/>
    <m/>
    <m/>
    <m/>
    <m/>
    <x v="3"/>
    <n v="1"/>
    <s v="Data"/>
    <s v="Yes"/>
    <n v="0"/>
    <s v=""/>
    <x v="1"/>
    <n v="15"/>
    <s v=""/>
    <n v="15"/>
    <n v="0"/>
    <m/>
    <x v="0"/>
    <x v="25"/>
    <x v="30"/>
    <x v="0"/>
    <x v="0"/>
    <x v="0"/>
    <s v=""/>
  </r>
  <r>
    <x v="143"/>
    <x v="142"/>
    <x v="0"/>
    <m/>
    <m/>
    <s v="Summarize what access staff (or third parties) have to institutional data."/>
    <s v="Confidentiality is the focus of this question. Based on the capabilities of vendor administrators, the institution may require additional safeguards to protect the confidentiality of data stored by/shared with a vendor (e.g., additional layer of encryption, etc.)."/>
    <s v="If Institutional data is visible by the vendor's system administrators, follow-up with the vendor to understand the scope of visibility, process/procedure that administrators follow, and use cases when administrators are allowed to access (view) Institutional data."/>
    <x v="3"/>
    <n v="1"/>
    <s v="Data"/>
    <s v="Yes"/>
    <n v="0"/>
    <s v=""/>
    <x v="1"/>
    <n v="20"/>
    <s v=""/>
    <n v="20"/>
    <n v="0"/>
    <m/>
    <x v="0"/>
    <x v="22"/>
    <x v="30"/>
    <x v="0"/>
    <x v="0"/>
    <x v="0"/>
    <s v=""/>
  </r>
  <r>
    <x v="144"/>
    <x v="63"/>
    <x v="0"/>
    <m/>
    <m/>
    <m/>
    <m/>
    <m/>
    <x v="3"/>
    <n v="1"/>
    <s v="Data"/>
    <s v="Yes"/>
    <n v="0"/>
    <s v=""/>
    <x v="1"/>
    <n v="20"/>
    <s v=""/>
    <n v="20"/>
    <n v="0"/>
    <m/>
    <x v="0"/>
    <x v="25"/>
    <x v="0"/>
    <x v="0"/>
    <x v="36"/>
    <x v="0"/>
    <s v=""/>
  </r>
  <r>
    <x v="145"/>
    <x v="143"/>
    <x v="0"/>
    <m/>
    <m/>
    <m/>
    <m/>
    <m/>
    <x v="3"/>
    <n v="0"/>
    <s v="Datacenter"/>
    <s v="Yes"/>
    <n v="0"/>
    <s v=""/>
    <x v="1"/>
    <n v="20"/>
    <s v=""/>
    <n v="0"/>
    <n v="0"/>
    <s v="CSC 10"/>
    <x v="0"/>
    <x v="2"/>
    <x v="3"/>
    <x v="20"/>
    <x v="24"/>
    <x v="1"/>
    <n v="13"/>
  </r>
  <r>
    <x v="146"/>
    <x v="144"/>
    <x v="0"/>
    <s v="Please indicate which geographic regions you can provide storage in the Additional Info column."/>
    <s v="Under what circumstances would institutional data leave a designated region or regions?"/>
    <m/>
    <s v="An institution's location will dictate what laws and regulations apply to them. As vendor's may not know where all of their customers may reside, it is imperative that vendors are able to accomodate geographic requirements for their customers. Although unfair to expect support for all geographic regions in common infrastructure/platform/software-as-a-service, it is expected that vendor's be absolutely clear about the regions they leverage and/or support."/>
    <s v="If a vendor is unable to accomodate storing/processing institutional data within specific regions, ask them why they are unable to? Try to determine if its an infrastructure issue (scalability), a cost-reduction strategy (size/maturity), or some other issue."/>
    <x v="3"/>
    <n v="1"/>
    <s v="Datacenter"/>
    <s v="Yes"/>
    <n v="0"/>
    <s v=""/>
    <x v="1"/>
    <n v="20"/>
    <s v=""/>
    <n v="20"/>
    <n v="0"/>
    <s v="CSC 10"/>
    <x v="0"/>
    <x v="2"/>
    <x v="3"/>
    <x v="20"/>
    <x v="24"/>
    <x v="1"/>
    <n v="13"/>
  </r>
  <r>
    <x v="147"/>
    <x v="145"/>
    <x v="0"/>
    <m/>
    <m/>
    <m/>
    <m/>
    <m/>
    <x v="3"/>
    <n v="0"/>
    <s v="Datacenter"/>
    <s v="No"/>
    <n v="0"/>
    <s v=""/>
    <x v="1"/>
    <n v="20"/>
    <s v=""/>
    <n v="0"/>
    <n v="0"/>
    <s v="CSC 10"/>
    <x v="0"/>
    <x v="22"/>
    <x v="3"/>
    <x v="20"/>
    <x v="24"/>
    <x v="0"/>
    <s v=""/>
  </r>
  <r>
    <x v="148"/>
    <x v="146"/>
    <x v="0"/>
    <m/>
    <m/>
    <m/>
    <m/>
    <m/>
    <x v="3"/>
    <n v="0"/>
    <s v="Datacenter"/>
    <s v="Yes"/>
    <n v="0"/>
    <s v=""/>
    <x v="1"/>
    <n v="20"/>
    <s v=""/>
    <n v="0"/>
    <n v="0"/>
    <s v="CSC 10"/>
    <x v="0"/>
    <x v="22"/>
    <x v="3"/>
    <x v="20"/>
    <x v="24"/>
    <x v="0"/>
    <s v=""/>
  </r>
  <r>
    <x v="149"/>
    <x v="147"/>
    <x v="0"/>
    <m/>
    <m/>
    <m/>
    <m/>
    <m/>
    <x v="3"/>
    <n v="0"/>
    <s v="Datacenter"/>
    <s v="Yes"/>
    <n v="0"/>
    <s v=""/>
    <x v="1"/>
    <n v="25"/>
    <s v=""/>
    <n v="0"/>
    <n v="0"/>
    <s v="CSC 10"/>
    <x v="0"/>
    <x v="42"/>
    <x v="3"/>
    <x v="0"/>
    <x v="24"/>
    <x v="1"/>
    <n v="13"/>
  </r>
  <r>
    <x v="150"/>
    <x v="148"/>
    <x v="0"/>
    <m/>
    <m/>
    <m/>
    <m/>
    <m/>
    <x v="3"/>
    <n v="1"/>
    <s v="Datacenter"/>
    <s v="Yes"/>
    <n v="0"/>
    <s v=""/>
    <x v="1"/>
    <n v="20"/>
    <s v=""/>
    <n v="20"/>
    <n v="0"/>
    <s v="CSC 9"/>
    <x v="0"/>
    <x v="26"/>
    <x v="28"/>
    <x v="0"/>
    <x v="0"/>
    <x v="23"/>
    <n v="1"/>
  </r>
  <r>
    <x v="151"/>
    <x v="149"/>
    <x v="0"/>
    <m/>
    <m/>
    <m/>
    <m/>
    <m/>
    <x v="3"/>
    <n v="1"/>
    <s v="Datacenter"/>
    <s v="Yes"/>
    <n v="0"/>
    <s v=""/>
    <x v="1"/>
    <n v="20"/>
    <s v=""/>
    <n v="20"/>
    <n v="0"/>
    <s v="CSC 19"/>
    <x v="0"/>
    <x v="37"/>
    <x v="31"/>
    <x v="38"/>
    <x v="37"/>
    <x v="13"/>
    <n v="11"/>
  </r>
  <r>
    <x v="152"/>
    <x v="150"/>
    <x v="0"/>
    <m/>
    <m/>
    <m/>
    <m/>
    <m/>
    <x v="3"/>
    <n v="0"/>
    <s v="Datacenter"/>
    <s v="Yes"/>
    <n v="0"/>
    <s v=""/>
    <x v="1"/>
    <n v="20"/>
    <s v=""/>
    <n v="0"/>
    <n v="0"/>
    <s v="CSC 19"/>
    <x v="0"/>
    <x v="37"/>
    <x v="31"/>
    <x v="38"/>
    <x v="37"/>
    <x v="13"/>
    <n v="11"/>
  </r>
  <r>
    <x v="153"/>
    <x v="151"/>
    <x v="0"/>
    <m/>
    <m/>
    <m/>
    <m/>
    <m/>
    <x v="3"/>
    <n v="1"/>
    <s v="Datacenter"/>
    <s v="Yes"/>
    <n v="0"/>
    <s v=""/>
    <x v="1"/>
    <n v="20"/>
    <s v=""/>
    <n v="20"/>
    <n v="0"/>
    <s v="CSC 19"/>
    <x v="0"/>
    <x v="37"/>
    <x v="31"/>
    <x v="38"/>
    <x v="37"/>
    <x v="13"/>
    <n v="11"/>
  </r>
  <r>
    <x v="154"/>
    <x v="152"/>
    <x v="0"/>
    <m/>
    <m/>
    <m/>
    <m/>
    <m/>
    <x v="3"/>
    <n v="0"/>
    <s v="Datacenter"/>
    <s v="Yes"/>
    <n v="0"/>
    <s v=""/>
    <x v="1"/>
    <n v="20"/>
    <s v=""/>
    <n v="0"/>
    <n v="0"/>
    <s v="CSC 19"/>
    <x v="0"/>
    <x v="37"/>
    <x v="31"/>
    <x v="38"/>
    <x v="37"/>
    <x v="13"/>
    <n v="11"/>
  </r>
  <r>
    <x v="155"/>
    <x v="153"/>
    <x v="0"/>
    <m/>
    <m/>
    <m/>
    <m/>
    <m/>
    <x v="3"/>
    <n v="0"/>
    <s v="Datacenter"/>
    <s v="Yes"/>
    <n v="0"/>
    <s v=""/>
    <x v="1"/>
    <n v="25"/>
    <s v=""/>
    <n v="0"/>
    <n v="0"/>
    <s v="CSC 19"/>
    <x v="0"/>
    <x v="43"/>
    <x v="0"/>
    <x v="38"/>
    <x v="37"/>
    <x v="2"/>
    <n v="12"/>
  </r>
  <r>
    <x v="156"/>
    <x v="154"/>
    <x v="0"/>
    <m/>
    <m/>
    <m/>
    <m/>
    <m/>
    <x v="3"/>
    <n v="0"/>
    <s v="Datacenter"/>
    <s v="Yes"/>
    <n v="0"/>
    <s v=""/>
    <x v="1"/>
    <n v="20"/>
    <s v=""/>
    <n v="0"/>
    <n v="0"/>
    <s v="CSC 19"/>
    <x v="0"/>
    <x v="43"/>
    <x v="32"/>
    <x v="38"/>
    <x v="37"/>
    <x v="13"/>
    <n v="11"/>
  </r>
  <r>
    <x v="157"/>
    <x v="155"/>
    <x v="0"/>
    <m/>
    <m/>
    <m/>
    <s v="State how many Internet Service Providers (ISPs) provide connectivity to each datacenter where the institution's data will reside. "/>
    <m/>
    <x v="3"/>
    <n v="0"/>
    <s v="Datacenter"/>
    <s v="Yes"/>
    <n v="0"/>
    <s v=""/>
    <x v="1"/>
    <n v="20"/>
    <s v=""/>
    <n v="0"/>
    <n v="0"/>
    <s v="CSC 6, CSC 19"/>
    <x v="0"/>
    <x v="43"/>
    <x v="32"/>
    <x v="38"/>
    <x v="37"/>
    <x v="24"/>
    <s v="11.4, 12.8"/>
  </r>
  <r>
    <x v="158"/>
    <x v="156"/>
    <x v="0"/>
    <s v=" "/>
    <s v=" "/>
    <s v=" "/>
    <s v=" "/>
    <s v=" "/>
    <x v="3"/>
    <n v="0"/>
    <s v="Datacenter"/>
    <s v="Yes"/>
    <n v="0"/>
    <s v=""/>
    <x v="1"/>
    <n v="20"/>
    <s v=""/>
    <n v="0"/>
    <n v="0"/>
    <s v="CSC 6"/>
    <x v="0"/>
    <x v="43"/>
    <x v="33"/>
    <x v="39"/>
    <x v="38"/>
    <x v="25"/>
    <s v="1.1, 10.8, 10.6, 10.3, 10.2, 11.4"/>
  </r>
  <r>
    <x v="159"/>
    <x v="157"/>
    <x v="0"/>
    <s v=" "/>
    <s v=" "/>
    <s v=" "/>
    <s v=" "/>
    <s v=" "/>
    <x v="3"/>
    <n v="0"/>
    <s v="Datacenter"/>
    <s v="Yes"/>
    <n v="0"/>
    <s v=""/>
    <x v="1"/>
    <n v="20"/>
    <s v=""/>
    <n v="0"/>
    <n v="0"/>
    <m/>
    <x v="0"/>
    <x v="0"/>
    <x v="0"/>
    <x v="0"/>
    <x v="0"/>
    <x v="0"/>
    <m/>
  </r>
  <r>
    <x v="160"/>
    <x v="158"/>
    <x v="0"/>
    <s v=" "/>
    <s v=" "/>
    <s v=" "/>
    <s v=" "/>
    <s v=" "/>
    <x v="3"/>
    <n v="0"/>
    <s v="Datacenter"/>
    <s v="Yes"/>
    <n v="0"/>
    <s v=""/>
    <x v="1"/>
    <n v="20"/>
    <s v=""/>
    <n v="0"/>
    <n v="0"/>
    <m/>
    <x v="0"/>
    <x v="0"/>
    <x v="0"/>
    <x v="0"/>
    <x v="0"/>
    <x v="0"/>
    <m/>
  </r>
  <r>
    <x v="161"/>
    <x v="159"/>
    <x v="0"/>
    <m/>
    <m/>
    <m/>
    <m/>
    <m/>
    <x v="3"/>
    <n v="0"/>
    <s v="Datacenter"/>
    <s v="No"/>
    <n v="0"/>
    <s v=""/>
    <x v="1"/>
    <n v="20"/>
    <s v=""/>
    <n v="0"/>
    <n v="0"/>
    <m/>
    <x v="0"/>
    <x v="0"/>
    <x v="0"/>
    <x v="0"/>
    <x v="0"/>
    <x v="0"/>
    <m/>
  </r>
  <r>
    <x v="162"/>
    <x v="160"/>
    <x v="0"/>
    <m/>
    <m/>
    <m/>
    <m/>
    <m/>
    <x v="3"/>
    <n v="1"/>
    <s v="Disaster Recovery Plan"/>
    <s v="Yes"/>
    <n v="0"/>
    <s v=""/>
    <x v="1"/>
    <n v="20"/>
    <s v=""/>
    <n v="20"/>
    <n v="0"/>
    <s v="CSC 18"/>
    <x v="0"/>
    <x v="0"/>
    <x v="0"/>
    <x v="0"/>
    <x v="0"/>
    <x v="0"/>
    <s v=""/>
  </r>
  <r>
    <x v="163"/>
    <x v="161"/>
    <x v="0"/>
    <m/>
    <m/>
    <m/>
    <m/>
    <m/>
    <x v="3"/>
    <n v="1"/>
    <s v="Disaster Recovery Plan"/>
    <s v="Yes"/>
    <n v="0"/>
    <s v=""/>
    <x v="1"/>
    <n v="15"/>
    <s v=""/>
    <n v="15"/>
    <n v="0"/>
    <s v="CSC 3"/>
    <x v="0"/>
    <x v="0"/>
    <x v="34"/>
    <x v="0"/>
    <x v="0"/>
    <x v="0"/>
    <s v=""/>
  </r>
  <r>
    <x v="164"/>
    <x v="162"/>
    <x v="0"/>
    <m/>
    <m/>
    <m/>
    <m/>
    <m/>
    <x v="4"/>
    <n v="1"/>
    <s v="Disaster Recovery Plan"/>
    <s v="No"/>
    <n v="0"/>
    <s v=""/>
    <x v="1"/>
    <n v="25"/>
    <s v=""/>
    <n v="25"/>
    <n v="0"/>
    <s v="CSC 18"/>
    <x v="0"/>
    <x v="0"/>
    <x v="34"/>
    <x v="0"/>
    <x v="0"/>
    <x v="0"/>
    <s v=""/>
  </r>
  <r>
    <x v="165"/>
    <x v="163"/>
    <x v="0"/>
    <m/>
    <m/>
    <m/>
    <m/>
    <m/>
    <x v="3"/>
    <n v="1"/>
    <s v="Disaster Recovery Plan"/>
    <s v="Yes"/>
    <n v="0"/>
    <s v=""/>
    <x v="1"/>
    <n v="20"/>
    <s v=""/>
    <n v="20"/>
    <n v="0"/>
    <s v="CSC 13, CSC 18"/>
    <x v="0"/>
    <x v="44"/>
    <x v="35"/>
    <x v="0"/>
    <x v="0"/>
    <x v="0"/>
    <s v=""/>
  </r>
  <r>
    <x v="166"/>
    <x v="164"/>
    <x v="0"/>
    <m/>
    <m/>
    <m/>
    <m/>
    <m/>
    <x v="3"/>
    <n v="1"/>
    <s v="Disaster Recovery Plan"/>
    <s v="Yes"/>
    <n v="0"/>
    <s v=""/>
    <x v="1"/>
    <n v="20"/>
    <s v=""/>
    <n v="20"/>
    <n v="0"/>
    <s v="CSC 13"/>
    <x v="0"/>
    <x v="45"/>
    <x v="35"/>
    <x v="40"/>
    <x v="39"/>
    <x v="26"/>
    <n v="4"/>
  </r>
  <r>
    <x v="167"/>
    <x v="165"/>
    <x v="0"/>
    <m/>
    <m/>
    <m/>
    <m/>
    <m/>
    <x v="3"/>
    <n v="0"/>
    <s v="Disaster Recovery Plan"/>
    <s v="Yes"/>
    <n v="0"/>
    <s v=""/>
    <x v="1"/>
    <n v="20"/>
    <s v=""/>
    <n v="0"/>
    <n v="0"/>
    <s v="CSC 14"/>
    <x v="0"/>
    <x v="45"/>
    <x v="36"/>
    <x v="0"/>
    <x v="0"/>
    <x v="0"/>
    <s v=""/>
  </r>
  <r>
    <x v="168"/>
    <x v="166"/>
    <x v="0"/>
    <m/>
    <m/>
    <m/>
    <m/>
    <m/>
    <x v="3"/>
    <n v="1"/>
    <s v="Disaster Recovery Plan"/>
    <s v="Yes"/>
    <n v="0"/>
    <s v=""/>
    <x v="1"/>
    <n v="20"/>
    <s v=""/>
    <n v="20"/>
    <n v="0"/>
    <s v="CSC 16"/>
    <x v="0"/>
    <x v="46"/>
    <x v="0"/>
    <x v="0"/>
    <x v="0"/>
    <x v="0"/>
    <s v=""/>
  </r>
  <r>
    <x v="169"/>
    <x v="167"/>
    <x v="0"/>
    <m/>
    <m/>
    <m/>
    <m/>
    <m/>
    <x v="3"/>
    <n v="1"/>
    <s v="Disaster Recovery Plan"/>
    <s v="Yes"/>
    <n v="0"/>
    <s v=""/>
    <x v="1"/>
    <n v="20"/>
    <s v=""/>
    <n v="20"/>
    <n v="0"/>
    <s v="CSC 16"/>
    <x v="0"/>
    <x v="0"/>
    <x v="0"/>
    <x v="0"/>
    <x v="0"/>
    <x v="0"/>
    <s v=""/>
  </r>
  <r>
    <x v="170"/>
    <x v="168"/>
    <x v="0"/>
    <m/>
    <m/>
    <m/>
    <m/>
    <m/>
    <x v="3"/>
    <n v="1"/>
    <s v="Disaster Recovery Plan"/>
    <s v="Yes"/>
    <n v="0"/>
    <s v=""/>
    <x v="1"/>
    <n v="20"/>
    <s v=""/>
    <n v="20"/>
    <n v="0"/>
    <s v="CSC 18"/>
    <x v="0"/>
    <x v="47"/>
    <x v="34"/>
    <x v="0"/>
    <x v="0"/>
    <x v="0"/>
    <s v=""/>
  </r>
  <r>
    <x v="171"/>
    <x v="169"/>
    <x v="0"/>
    <m/>
    <m/>
    <s v="Please provide a summary of the results in Additional Information (including actual recovery time)."/>
    <m/>
    <m/>
    <x v="4"/>
    <n v="1"/>
    <s v="Disaster Recovery Plan"/>
    <s v="Yes"/>
    <n v="0"/>
    <s v=""/>
    <x v="1"/>
    <n v="25"/>
    <s v=""/>
    <n v="25"/>
    <n v="0"/>
    <s v="CSC 18"/>
    <x v="0"/>
    <x v="48"/>
    <x v="37"/>
    <x v="0"/>
    <x v="0"/>
    <x v="0"/>
    <s v=""/>
  </r>
  <r>
    <x v="172"/>
    <x v="170"/>
    <x v="0"/>
    <m/>
    <m/>
    <m/>
    <m/>
    <m/>
    <x v="3"/>
    <n v="0"/>
    <s v="Disaster Recovery Plan"/>
    <s v="Yes"/>
    <n v="0"/>
    <s v=""/>
    <x v="1"/>
    <n v="25"/>
    <s v=""/>
    <n v="0"/>
    <n v="0"/>
    <s v="CSC 18"/>
    <x v="0"/>
    <x v="48"/>
    <x v="37"/>
    <x v="0"/>
    <x v="0"/>
    <x v="0"/>
    <s v=""/>
  </r>
  <r>
    <x v="173"/>
    <x v="171"/>
    <x v="0"/>
    <m/>
    <m/>
    <m/>
    <m/>
    <m/>
    <x v="4"/>
    <n v="1"/>
    <s v="Firewalls, IDS, IPS, and Networking"/>
    <s v="Yes"/>
    <n v="0"/>
    <s v=""/>
    <x v="1"/>
    <n v="25"/>
    <m/>
    <n v="25"/>
    <n v="0"/>
    <s v="CSC 9"/>
    <x v="0"/>
    <x v="49"/>
    <x v="38"/>
    <x v="0"/>
    <x v="0"/>
    <x v="23"/>
    <m/>
  </r>
  <r>
    <x v="174"/>
    <x v="172"/>
    <x v="0"/>
    <m/>
    <m/>
    <m/>
    <m/>
    <m/>
    <x v="3"/>
    <n v="1"/>
    <s v="Firewalls, IDS, IPS, and Networking"/>
    <s v="Yes"/>
    <n v="0"/>
    <s v=""/>
    <x v="1"/>
    <n v="20"/>
    <m/>
    <n v="20"/>
    <n v="0"/>
    <s v="CSC 9"/>
    <x v="0"/>
    <x v="50"/>
    <x v="28"/>
    <x v="0"/>
    <x v="0"/>
    <x v="23"/>
    <m/>
  </r>
  <r>
    <x v="175"/>
    <x v="173"/>
    <x v="0"/>
    <m/>
    <m/>
    <m/>
    <m/>
    <m/>
    <x v="4"/>
    <n v="1"/>
    <s v="Firewalls, IDS, IPS, and Networking"/>
    <s v="Yes"/>
    <n v="0"/>
    <s v=""/>
    <x v="1"/>
    <n v="25"/>
    <m/>
    <n v="25"/>
    <n v="0"/>
    <s v="CSC 9"/>
    <x v="0"/>
    <x v="26"/>
    <x v="28"/>
    <x v="0"/>
    <x v="0"/>
    <x v="23"/>
    <m/>
  </r>
  <r>
    <x v="176"/>
    <x v="174"/>
    <x v="0"/>
    <m/>
    <m/>
    <m/>
    <m/>
    <m/>
    <x v="4"/>
    <n v="1"/>
    <s v="Firewalls, IDS, IPS, and Networking"/>
    <s v="Yes"/>
    <n v="0"/>
    <s v=""/>
    <x v="1"/>
    <n v="25"/>
    <m/>
    <n v="25"/>
    <n v="0"/>
    <s v="CSC 19"/>
    <x v="0"/>
    <x v="37"/>
    <x v="31"/>
    <x v="38"/>
    <x v="37"/>
    <x v="13"/>
    <m/>
  </r>
  <r>
    <x v="177"/>
    <x v="175"/>
    <x v="0"/>
    <m/>
    <m/>
    <m/>
    <m/>
    <m/>
    <x v="3"/>
    <n v="1"/>
    <s v="Firewalls, IDS, IPS, and Networking"/>
    <s v="Yes"/>
    <n v="0"/>
    <s v=""/>
    <x v="1"/>
    <n v="20"/>
    <m/>
    <n v="20"/>
    <n v="0"/>
    <s v="CSC 19"/>
    <x v="0"/>
    <x v="37"/>
    <x v="31"/>
    <x v="38"/>
    <x v="37"/>
    <x v="13"/>
    <m/>
  </r>
  <r>
    <x v="178"/>
    <x v="176"/>
    <x v="0"/>
    <m/>
    <m/>
    <m/>
    <m/>
    <m/>
    <x v="4"/>
    <n v="1"/>
    <s v="Firewalls, IDS, IPS, and Networking"/>
    <s v="Yes"/>
    <n v="0"/>
    <s v=""/>
    <x v="1"/>
    <n v="25"/>
    <m/>
    <n v="25"/>
    <n v="0"/>
    <s v="CSC 19"/>
    <x v="0"/>
    <x v="37"/>
    <x v="31"/>
    <x v="38"/>
    <x v="37"/>
    <x v="13"/>
    <m/>
  </r>
  <r>
    <x v="179"/>
    <x v="177"/>
    <x v="0"/>
    <m/>
    <m/>
    <m/>
    <m/>
    <m/>
    <x v="3"/>
    <n v="1"/>
    <s v="Firewalls, IDS, IPS, and Networking"/>
    <s v="Yes"/>
    <n v="0"/>
    <s v=""/>
    <x v="1"/>
    <n v="20"/>
    <m/>
    <n v="20"/>
    <n v="0"/>
    <s v="CSC 19"/>
    <x v="0"/>
    <x v="37"/>
    <x v="31"/>
    <x v="38"/>
    <x v="37"/>
    <x v="13"/>
    <m/>
  </r>
  <r>
    <x v="180"/>
    <x v="178"/>
    <x v="0"/>
    <m/>
    <m/>
    <m/>
    <m/>
    <m/>
    <x v="3"/>
    <n v="1"/>
    <s v="Firewalls, IDS, IPS, and Networking"/>
    <s v="Yes"/>
    <n v="0"/>
    <s v=""/>
    <x v="1"/>
    <n v="20"/>
    <m/>
    <n v="20"/>
    <n v="0"/>
    <s v="CSC 19"/>
    <x v="0"/>
    <x v="43"/>
    <x v="0"/>
    <x v="38"/>
    <x v="37"/>
    <x v="2"/>
    <m/>
  </r>
  <r>
    <x v="181"/>
    <x v="179"/>
    <x v="0"/>
    <m/>
    <m/>
    <m/>
    <m/>
    <m/>
    <x v="3"/>
    <n v="1"/>
    <s v="Firewalls, IDS, IPS, and Networking"/>
    <s v="Yes"/>
    <n v="0"/>
    <s v=""/>
    <x v="1"/>
    <n v="15"/>
    <m/>
    <n v="15"/>
    <n v="0"/>
    <s v="CSC 19"/>
    <x v="0"/>
    <x v="43"/>
    <x v="32"/>
    <x v="38"/>
    <x v="37"/>
    <x v="13"/>
    <m/>
  </r>
  <r>
    <x v="182"/>
    <x v="180"/>
    <x v="0"/>
    <m/>
    <m/>
    <m/>
    <m/>
    <m/>
    <x v="3"/>
    <n v="1"/>
    <s v="Firewalls, IDS, IPS, and Networking"/>
    <s v="Yes"/>
    <n v="0"/>
    <s v=""/>
    <x v="1"/>
    <n v="20"/>
    <m/>
    <n v="20"/>
    <n v="0"/>
    <s v="CSC 6, CSC 19"/>
    <x v="0"/>
    <x v="43"/>
    <x v="32"/>
    <x v="38"/>
    <x v="37"/>
    <x v="24"/>
    <m/>
  </r>
  <r>
    <x v="183"/>
    <x v="181"/>
    <x v="0"/>
    <m/>
    <m/>
    <m/>
    <m/>
    <m/>
    <x v="4"/>
    <n v="1"/>
    <s v="Firewalls, IDS, IPS, and Networking"/>
    <s v="Yes"/>
    <n v="0"/>
    <s v=""/>
    <x v="1"/>
    <n v="25"/>
    <m/>
    <n v="25"/>
    <n v="0"/>
    <s v="CSC 6"/>
    <x v="0"/>
    <x v="43"/>
    <x v="33"/>
    <x v="39"/>
    <x v="38"/>
    <x v="25"/>
    <m/>
  </r>
  <r>
    <x v="184"/>
    <x v="182"/>
    <x v="0"/>
    <m/>
    <s v="Provide a brief summary for this response."/>
    <s v="Provide a links to these documents in Additional Information or attach them with your submission."/>
    <s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
    <s v="Vague responses to this question should be investigated further. Vendors unwilling to share additional supporting documentation decrease the trust established with other responses."/>
    <x v="3"/>
    <n v="1"/>
    <s v="Policies, Procedures, and Processes"/>
    <s v="Yes"/>
    <n v="0"/>
    <s v=""/>
    <x v="1"/>
    <n v="20"/>
    <s v=""/>
    <n v="20"/>
    <n v="0"/>
    <m/>
    <x v="0"/>
    <x v="0"/>
    <x v="0"/>
    <x v="0"/>
    <x v="0"/>
    <x v="0"/>
    <s v=""/>
  </r>
  <r>
    <x v="185"/>
    <x v="183"/>
    <x v="0"/>
    <m/>
    <m/>
    <m/>
    <m/>
    <m/>
    <x v="4"/>
    <n v="1"/>
    <s v="Policies, Procedures, and Processes"/>
    <s v="Yes"/>
    <n v="0"/>
    <s v=""/>
    <x v="1"/>
    <n v="25"/>
    <s v=""/>
    <n v="25"/>
    <n v="0"/>
    <s v="CSC 17"/>
    <x v="0"/>
    <x v="0"/>
    <x v="0"/>
    <x v="0"/>
    <x v="0"/>
    <x v="0"/>
    <s v=""/>
  </r>
  <r>
    <x v="186"/>
    <x v="184"/>
    <x v="0"/>
    <m/>
    <m/>
    <m/>
    <m/>
    <m/>
    <x v="3"/>
    <n v="1"/>
    <s v="Policies, Procedures, and Processes"/>
    <s v="Yes"/>
    <n v="0"/>
    <s v=""/>
    <x v="1"/>
    <n v="20"/>
    <s v=""/>
    <n v="20"/>
    <n v="0"/>
    <s v="CSC 12"/>
    <x v="0"/>
    <x v="49"/>
    <x v="39"/>
    <x v="36"/>
    <x v="8"/>
    <x v="0"/>
    <s v=""/>
  </r>
  <r>
    <x v="187"/>
    <x v="185"/>
    <x v="0"/>
    <m/>
    <s v="State why security principles are not designed into the product lifecycle."/>
    <s v="Summarize the information security principles designed into the product lifecycle."/>
    <s v="The adherence to secure coding best practices better positions a vendor to maintain the CIA triad. Use the knowledge of this response when evaluating other vendor statements, particularly those focused on development and the protection of communications."/>
    <s v="If information security principles are not designed into the product lifecycle, point the vendor to OWASP's Secure Coding Practices - Quick Reference Guide at https://www.owasp.org/index.php/OWASP_Secure_Coding_Practices_-_Quick_Reference_Guide"/>
    <x v="3"/>
    <n v="1"/>
    <s v="Policies, Procedures, and Processes"/>
    <s v="Yes"/>
    <n v="0"/>
    <s v=""/>
    <x v="1"/>
    <n v="15"/>
    <s v=""/>
    <n v="15"/>
    <n v="0"/>
    <s v="CSC 4"/>
    <x v="0"/>
    <x v="21"/>
    <x v="16"/>
    <x v="19"/>
    <x v="21"/>
    <x v="13"/>
    <n v="11"/>
  </r>
  <r>
    <x v="188"/>
    <x v="186"/>
    <x v="0"/>
    <m/>
    <m/>
    <m/>
    <m/>
    <m/>
    <x v="3"/>
    <n v="1"/>
    <s v="Policies, Procedures, and Processes"/>
    <s v="Yes"/>
    <n v="0"/>
    <s v=""/>
    <x v="1"/>
    <n v="20"/>
    <s v=""/>
    <n v="20"/>
    <n v="0"/>
    <s v="CSC 4"/>
    <x v="0"/>
    <x v="0"/>
    <x v="16"/>
    <x v="19"/>
    <x v="21"/>
    <x v="13"/>
    <n v="11"/>
  </r>
  <r>
    <x v="189"/>
    <x v="187"/>
    <x v="0"/>
    <m/>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Policies, Procedures, and Processes"/>
    <s v="Yes"/>
    <n v="0"/>
    <s v=""/>
    <x v="1"/>
    <n v="15"/>
    <s v=""/>
    <n v="15"/>
    <n v="0"/>
    <s v="CSC 4"/>
    <x v="0"/>
    <x v="0"/>
    <x v="16"/>
    <x v="19"/>
    <x v="21"/>
    <x v="13"/>
    <n v="11"/>
  </r>
  <r>
    <x v="190"/>
    <x v="188"/>
    <x v="0"/>
    <m/>
    <m/>
    <m/>
    <m/>
    <m/>
    <x v="3"/>
    <n v="1"/>
    <s v="Policies, Procedures, and Processes"/>
    <s v="Yes"/>
    <n v="0"/>
    <s v=""/>
    <x v="1"/>
    <n v="15"/>
    <s v=""/>
    <n v="15"/>
    <n v="0"/>
    <s v="CSC 4"/>
    <x v="0"/>
    <x v="0"/>
    <x v="16"/>
    <x v="0"/>
    <x v="21"/>
    <x v="13"/>
    <n v="11"/>
  </r>
  <r>
    <x v="191"/>
    <x v="189"/>
    <x v="0"/>
    <m/>
    <m/>
    <m/>
    <m/>
    <m/>
    <x v="4"/>
    <n v="1"/>
    <s v="Policies, Procedures, and Processes"/>
    <s v="Yes"/>
    <n v="0"/>
    <s v=""/>
    <x v="1"/>
    <n v="25"/>
    <s v=""/>
    <n v="25"/>
    <n v="0"/>
    <s v="CSC 4"/>
    <x v="0"/>
    <x v="0"/>
    <x v="16"/>
    <x v="19"/>
    <x v="21"/>
    <x v="13"/>
    <n v="11"/>
  </r>
  <r>
    <x v="192"/>
    <x v="190"/>
    <x v="0"/>
    <m/>
    <m/>
    <m/>
    <m/>
    <m/>
    <x v="4"/>
    <n v="1"/>
    <s v="Policies, Procedures, and Processes"/>
    <s v="Yes"/>
    <n v="0"/>
    <s v=""/>
    <x v="1"/>
    <n v="25"/>
    <s v=""/>
    <n v="25"/>
    <n v="0"/>
    <s v="CSC 4"/>
    <x v="0"/>
    <x v="0"/>
    <x v="16"/>
    <x v="0"/>
    <x v="21"/>
    <x v="13"/>
    <n v="11"/>
  </r>
  <r>
    <x v="193"/>
    <x v="191"/>
    <x v="0"/>
    <m/>
    <m/>
    <m/>
    <m/>
    <m/>
    <x v="3"/>
    <n v="1"/>
    <s v="Policies, Procedures, and Processes"/>
    <s v="Yes"/>
    <n v="0"/>
    <s v=""/>
    <x v="1"/>
    <n v="20"/>
    <s v=""/>
    <n v="20"/>
    <n v="0"/>
    <s v="CSC 7, CSC 18"/>
    <x v="0"/>
    <x v="21"/>
    <x v="40"/>
    <x v="41"/>
    <x v="21"/>
    <x v="27"/>
    <s v="11.2, 11.3"/>
  </r>
  <r>
    <x v="194"/>
    <x v="192"/>
    <x v="0"/>
    <m/>
    <m/>
    <m/>
    <m/>
    <m/>
    <x v="3"/>
    <n v="1"/>
    <s v="Policies, Procedures, and Processes"/>
    <s v="Yes"/>
    <n v="0"/>
    <s v=""/>
    <x v="1"/>
    <n v="20"/>
    <s v=""/>
    <n v="20"/>
    <n v="0"/>
    <s v="CSC 20"/>
    <x v="0"/>
    <x v="51"/>
    <x v="16"/>
    <x v="19"/>
    <x v="21"/>
    <x v="28"/>
    <s v="11.2, 12.8"/>
  </r>
  <r>
    <x v="195"/>
    <x v="193"/>
    <x v="0"/>
    <m/>
    <s v="State plans to implement information security policy at your company."/>
    <s v="Provide a reference to your information security policy or submit documentation with this fully-populated HECVAT-Lite."/>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3"/>
    <n v="1"/>
    <s v="Policies, Procedures, and Processes"/>
    <s v="Yes"/>
    <n v="0"/>
    <s v=""/>
    <x v="1"/>
    <n v="20"/>
    <s v=""/>
    <n v="20"/>
    <n v="0"/>
    <s v="CSC 17"/>
    <x v="6"/>
    <x v="52"/>
    <x v="1"/>
    <x v="42"/>
    <x v="40"/>
    <x v="0"/>
    <s v=""/>
  </r>
  <r>
    <x v="196"/>
    <x v="194"/>
    <x v="0"/>
    <m/>
    <m/>
    <m/>
    <m/>
    <m/>
    <x v="3"/>
    <n v="1"/>
    <s v="Policies, Procedures, and Processes"/>
    <s v="Yes"/>
    <n v="0"/>
    <s v=""/>
    <x v="1"/>
    <n v="15"/>
    <s v=""/>
    <n v="15"/>
    <n v="0"/>
    <s v="CSC 13"/>
    <x v="7"/>
    <x v="1"/>
    <x v="1"/>
    <x v="0"/>
    <x v="0"/>
    <x v="0"/>
    <s v=""/>
  </r>
  <r>
    <x v="197"/>
    <x v="195"/>
    <x v="0"/>
    <m/>
    <m/>
    <m/>
    <m/>
    <m/>
    <x v="3"/>
    <n v="1"/>
    <s v="Policies, Procedures, and Processes"/>
    <s v="Yes"/>
    <n v="0"/>
    <s v=""/>
    <x v="1"/>
    <n v="15"/>
    <s v=""/>
    <n v="15"/>
    <n v="0"/>
    <s v="CSC 17"/>
    <x v="8"/>
    <x v="1"/>
    <x v="1"/>
    <x v="0"/>
    <x v="0"/>
    <x v="0"/>
    <s v=""/>
  </r>
  <r>
    <x v="198"/>
    <x v="196"/>
    <x v="0"/>
    <m/>
    <m/>
    <m/>
    <m/>
    <m/>
    <x v="3"/>
    <n v="1"/>
    <s v="Policies, Procedures, and Processes"/>
    <s v="Yes"/>
    <n v="0"/>
    <s v=""/>
    <x v="1"/>
    <n v="15"/>
    <s v=""/>
    <n v="15"/>
    <n v="0"/>
    <s v="CSC 13"/>
    <x v="0"/>
    <x v="1"/>
    <x v="1"/>
    <x v="0"/>
    <x v="0"/>
    <x v="0"/>
    <s v=""/>
  </r>
  <r>
    <x v="199"/>
    <x v="197"/>
    <x v="0"/>
    <m/>
    <m/>
    <m/>
    <m/>
    <m/>
    <x v="3"/>
    <n v="1"/>
    <s v="Policies, Procedures, and Processes"/>
    <s v="Yes"/>
    <n v="0"/>
    <s v=""/>
    <x v="1"/>
    <n v="15"/>
    <s v=""/>
    <n v="15"/>
    <n v="0"/>
    <s v="CSC 19"/>
    <x v="9"/>
    <x v="53"/>
    <x v="1"/>
    <x v="43"/>
    <x v="41"/>
    <x v="29"/>
    <s v="12.10, 10.10"/>
  </r>
  <r>
    <x v="200"/>
    <x v="198"/>
    <x v="0"/>
    <m/>
    <m/>
    <m/>
    <m/>
    <m/>
    <x v="3"/>
    <n v="1"/>
    <s v="Policies, Procedures, and Processes"/>
    <s v="Yes"/>
    <n v="0"/>
    <s v=""/>
    <x v="1"/>
    <n v="15"/>
    <s v=""/>
    <n v="15"/>
    <n v="0"/>
    <s v="CSC 19"/>
    <x v="9"/>
    <x v="53"/>
    <x v="1"/>
    <x v="43"/>
    <x v="41"/>
    <x v="29"/>
    <s v="12.10, 10.10"/>
  </r>
  <r>
    <x v="201"/>
    <x v="187"/>
    <x v="0"/>
    <s v=" "/>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2"/>
    <x v="199"/>
    <x v="0"/>
    <s v=" "/>
    <s v="Describe your timeline for implementing such a process for response and reporting."/>
    <s v="Summarize your incident response and reporting processes."/>
    <s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3"/>
    <x v="200"/>
    <x v="0"/>
    <s v=" "/>
    <s v="State plans for acquiring internal resources or an external team."/>
    <s v="Summarize your internal approach or reference your third party contractor."/>
    <s v="The incident team structure (internal vs. external), size, and capabilities of a vendor has a significant impact on their ability to respond to and protect an institution's data. Use the knowledge of this response when evaluating other vendor statements."/>
    <s v="If the vendor does not have an incident response team, direct them to the NIST Computer Security Incident Handling Guide at https://csrc.nist.gov/publications/detail/sp/800-61/rev-2/final"/>
    <x v="3"/>
    <n v="1"/>
    <s v="Incident Handling"/>
    <s v="Yes"/>
    <n v="0"/>
    <s v=""/>
    <x v="1"/>
    <n v="15"/>
    <s v=""/>
    <n v="15"/>
    <n v="0"/>
    <s v="CSC 13"/>
    <x v="11"/>
    <x v="0"/>
    <x v="1"/>
    <x v="0"/>
    <x v="0"/>
    <x v="2"/>
    <n v="12"/>
  </r>
  <r>
    <x v="204"/>
    <x v="201"/>
    <x v="3"/>
    <s v=" "/>
    <s v="State plans to implement this capability in the future"/>
    <s v="Describe the implemented procedure for 24/7/365 coverage."/>
    <s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0"/>
    <m/>
    <s v="Incident Handling"/>
    <s v="Yes"/>
    <n v="0"/>
    <m/>
    <x v="0"/>
    <m/>
    <m/>
    <m/>
    <m/>
    <m/>
    <x v="0"/>
    <x v="0"/>
    <x v="0"/>
    <x v="0"/>
    <x v="0"/>
    <x v="0"/>
    <m/>
  </r>
  <r>
    <x v="205"/>
    <x v="202"/>
    <x v="0"/>
    <m/>
    <s v="State plans to acquire insurance or your compensating controls."/>
    <s v="Summarize your cyber insurance strategy."/>
    <s v="Vendor responses to this questions need to be evaluated in the context of use case, data criticality, institutional risk tolerance, and value of the software/product/service to the institution's mission."/>
    <s v="Follow-up inquiries for cyber-risk insurance will be institution/implementation specific."/>
    <x v="3"/>
    <n v="1"/>
    <s v="Quality Assurance"/>
    <s v="Yes"/>
    <n v="0"/>
    <s v=""/>
    <x v="1"/>
    <n v="10"/>
    <s v=""/>
    <n v="10"/>
    <n v="0"/>
    <s v="CSC 16"/>
    <x v="12"/>
    <x v="19"/>
    <x v="1"/>
    <x v="12"/>
    <x v="16"/>
    <x v="0"/>
    <s v=""/>
  </r>
  <r>
    <x v="206"/>
    <x v="203"/>
    <x v="0"/>
    <m/>
    <m/>
    <m/>
    <m/>
    <m/>
    <x v="3"/>
    <n v="1"/>
    <s v="Quality Assurance"/>
    <s v="Yes"/>
    <n v="0"/>
    <s v=""/>
    <x v="1"/>
    <n v="15"/>
    <s v=""/>
    <n v="15"/>
    <n v="0"/>
    <s v="CSC 16"/>
    <x v="12"/>
    <x v="19"/>
    <x v="1"/>
    <x v="45"/>
    <x v="17"/>
    <x v="0"/>
    <s v=""/>
  </r>
  <r>
    <x v="207"/>
    <x v="204"/>
    <x v="0"/>
    <m/>
    <m/>
    <m/>
    <m/>
    <m/>
    <x v="3"/>
    <n v="1"/>
    <s v="Quality Assurance"/>
    <s v="Yes"/>
    <n v="0"/>
    <s v=""/>
    <x v="1"/>
    <n v="20"/>
    <s v=""/>
    <n v="20"/>
    <n v="0"/>
    <s v="CSC 16"/>
    <x v="13"/>
    <x v="19"/>
    <x v="1"/>
    <x v="46"/>
    <x v="43"/>
    <x v="0"/>
    <s v=""/>
  </r>
  <r>
    <x v="208"/>
    <x v="205"/>
    <x v="0"/>
    <m/>
    <m/>
    <s v="Provide a list of higher ed references or a route for campuses to request references"/>
    <m/>
    <m/>
    <x v="4"/>
    <n v="1"/>
    <s v="Quality Assurance"/>
    <s v="Yes"/>
    <n v="0"/>
    <s v=""/>
    <x v="1"/>
    <n v="25"/>
    <s v=""/>
    <n v="25"/>
    <n v="0"/>
    <s v="CSC 16"/>
    <x v="14"/>
    <x v="19"/>
    <x v="1"/>
    <x v="47"/>
    <x v="44"/>
    <x v="11"/>
    <s v="8.x"/>
  </r>
  <r>
    <x v="209"/>
    <x v="206"/>
    <x v="0"/>
    <m/>
    <m/>
    <m/>
    <m/>
    <m/>
    <x v="3"/>
    <n v="1"/>
    <s v="Quality Assurance"/>
    <s v="Yes"/>
    <n v="0"/>
    <s v=""/>
    <x v="1"/>
    <n v="20"/>
    <s v=""/>
    <n v="20"/>
    <n v="0"/>
    <s v="CSC 16"/>
    <x v="15"/>
    <x v="19"/>
    <x v="1"/>
    <x v="48"/>
    <x v="17"/>
    <x v="11"/>
    <s v="8.x"/>
  </r>
  <r>
    <x v="210"/>
    <x v="207"/>
    <x v="0"/>
    <m/>
    <m/>
    <m/>
    <m/>
    <m/>
    <x v="3"/>
    <n v="1"/>
    <s v="Vulnerability Scanning"/>
    <s v="Yes"/>
    <n v="0"/>
    <s v=""/>
    <x v="1"/>
    <n v="15"/>
    <s v=""/>
    <n v="15"/>
    <n v="0"/>
    <s v="CSC 16"/>
    <x v="16"/>
    <x v="32"/>
    <x v="1"/>
    <x v="0"/>
    <x v="0"/>
    <x v="0"/>
    <s v=""/>
  </r>
  <r>
    <x v="211"/>
    <x v="208"/>
    <x v="0"/>
    <s v=" "/>
    <s v="State plans to have your systems and applications assessed by a third party."/>
    <s v="Provide the results with this document (link or attached), if possible. State the date of the last completed third party security assessment."/>
    <s v="External verification of system and application security controls are 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
    <s v="Ask if there has ever been a vulnerability scan. A short lapse in external assessment validity can be understood (if there is a planned assessment) but a significant time lapse or none whatsoever is cause for elevated levels of concern."/>
    <x v="3"/>
    <n v="0"/>
    <s v="Vulnerability Scanning"/>
    <s v="Yes"/>
    <n v="0"/>
    <s v=""/>
    <x v="1"/>
    <n v="20"/>
    <s v=""/>
    <n v="0"/>
    <n v="0"/>
    <s v="CSC 6, CSC 16"/>
    <x v="16"/>
    <x v="0"/>
    <x v="1"/>
    <x v="39"/>
    <x v="45"/>
    <x v="11"/>
    <s v="8.x"/>
  </r>
  <r>
    <x v="212"/>
    <x v="209"/>
    <x v="0"/>
    <s v=" "/>
    <s v="Describe plans to implement application vulnerability scanning [and remediation] prior to release."/>
    <s v="Provide a brief description."/>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Ask if there are plans to implement these processes. Ask the vendor to summarize their decision behind not scanning their applications for vulnerabilities prior to release."/>
    <x v="4"/>
    <n v="1"/>
    <s v="Vulnerability Scanning"/>
    <s v="Yes"/>
    <n v="0"/>
    <s v=""/>
    <x v="1"/>
    <n v="25"/>
    <s v=""/>
    <n v="25"/>
    <n v="0"/>
    <s v="CSC 6"/>
    <x v="17"/>
    <x v="43"/>
    <x v="1"/>
    <x v="49"/>
    <x v="46"/>
    <x v="13"/>
    <n v="11"/>
  </r>
  <r>
    <x v="213"/>
    <x v="210"/>
    <x v="0"/>
    <m/>
    <m/>
    <m/>
    <m/>
    <m/>
    <x v="4"/>
    <n v="1"/>
    <s v="Vulnerability Scanning"/>
    <s v="Yes"/>
    <n v="0"/>
    <s v=""/>
    <x v="1"/>
    <n v="25"/>
    <s v=""/>
    <n v="25"/>
    <n v="0"/>
    <s v="CSC 6"/>
    <x v="18"/>
    <x v="43"/>
    <x v="1"/>
    <x v="0"/>
    <x v="0"/>
    <x v="13"/>
    <n v="11"/>
  </r>
  <r>
    <x v="214"/>
    <x v="211"/>
    <x v="0"/>
    <m/>
    <m/>
    <m/>
    <m/>
    <m/>
    <x v="3"/>
    <n v="1"/>
    <s v="Vulnerability Scanning"/>
    <s v="Yes"/>
    <n v="0"/>
    <s v=""/>
    <x v="1"/>
    <n v="20"/>
    <s v=""/>
    <n v="20"/>
    <n v="0"/>
    <s v="CSC 10"/>
    <x v="19"/>
    <x v="1"/>
    <x v="1"/>
    <x v="0"/>
    <x v="0"/>
    <x v="13"/>
    <n v="11"/>
  </r>
  <r>
    <x v="215"/>
    <x v="212"/>
    <x v="0"/>
    <m/>
    <m/>
    <m/>
    <m/>
    <m/>
    <x v="4"/>
    <n v="1"/>
    <s v="Vulnerability Scanning"/>
    <s v="Yes"/>
    <n v="0"/>
    <s v=""/>
    <x v="1"/>
    <n v="25"/>
    <s v=""/>
    <n v="25"/>
    <n v="0"/>
    <s v="CSC 10"/>
    <x v="20"/>
    <x v="41"/>
    <x v="1"/>
    <x v="20"/>
    <x v="0"/>
    <x v="2"/>
    <n v="12"/>
  </r>
  <r>
    <x v="216"/>
    <x v="213"/>
    <x v="0"/>
    <m/>
    <m/>
    <m/>
    <m/>
    <m/>
    <x v="4"/>
    <n v="1"/>
    <s v="HIPAA"/>
    <s v="Yes"/>
    <n v="0"/>
    <s v=""/>
    <x v="1"/>
    <n v="25"/>
    <s v=""/>
    <n v="25"/>
    <n v="0"/>
    <s v="CSC 10"/>
    <x v="20"/>
    <x v="22"/>
    <x v="1"/>
    <x v="50"/>
    <x v="0"/>
    <x v="2"/>
    <n v="12"/>
  </r>
  <r>
    <x v="217"/>
    <x v="214"/>
    <x v="0"/>
    <m/>
    <m/>
    <m/>
    <m/>
    <m/>
    <x v="3"/>
    <n v="1"/>
    <s v="HIPAA"/>
    <s v="Yes"/>
    <n v="0"/>
    <s v=""/>
    <x v="1"/>
    <n v="20"/>
    <s v=""/>
    <n v="20"/>
    <n v="0"/>
    <s v="CSC 10"/>
    <x v="21"/>
    <x v="1"/>
    <x v="1"/>
    <x v="0"/>
    <x v="0"/>
    <x v="13"/>
    <n v="11"/>
  </r>
  <r>
    <x v="218"/>
    <x v="215"/>
    <x v="0"/>
    <m/>
    <m/>
    <m/>
    <m/>
    <m/>
    <x v="3"/>
    <n v="1"/>
    <s v="HIPAA"/>
    <s v="Yes"/>
    <n v="0"/>
    <s v=""/>
    <x v="1"/>
    <n v="20"/>
    <s v=""/>
    <n v="20"/>
    <n v="0"/>
    <s v="CSC 10"/>
    <x v="22"/>
    <x v="1"/>
    <x v="1"/>
    <x v="0"/>
    <x v="0"/>
    <x v="0"/>
    <s v=""/>
  </r>
  <r>
    <x v="219"/>
    <x v="216"/>
    <x v="0"/>
    <m/>
    <m/>
    <m/>
    <m/>
    <m/>
    <x v="3"/>
    <n v="1"/>
    <s v="HIPAA"/>
    <s v="Yes"/>
    <n v="0"/>
    <s v=""/>
    <x v="1"/>
    <n v="20"/>
    <s v=""/>
    <n v="20"/>
    <n v="0"/>
    <s v="CSC 10"/>
    <x v="23"/>
    <x v="1"/>
    <x v="1"/>
    <x v="0"/>
    <x v="0"/>
    <x v="1"/>
    <n v="13"/>
  </r>
  <r>
    <x v="220"/>
    <x v="217"/>
    <x v="0"/>
    <m/>
    <m/>
    <m/>
    <m/>
    <m/>
    <x v="3"/>
    <n v="1"/>
    <s v="HIPAA"/>
    <s v="Yes"/>
    <n v="0"/>
    <s v=""/>
    <x v="1"/>
    <n v="20"/>
    <s v=""/>
    <n v="20"/>
    <n v="0"/>
    <s v="CSC 10"/>
    <x v="0"/>
    <x v="1"/>
    <x v="1"/>
    <x v="0"/>
    <x v="0"/>
    <x v="1"/>
    <n v="13"/>
  </r>
  <r>
    <x v="221"/>
    <x v="218"/>
    <x v="0"/>
    <m/>
    <m/>
    <m/>
    <m/>
    <m/>
    <x v="4"/>
    <n v="1"/>
    <s v="HIPAA"/>
    <s v="Yes"/>
    <n v="0"/>
    <s v=""/>
    <x v="1"/>
    <n v="25"/>
    <s v=""/>
    <n v="25"/>
    <n v="0"/>
    <m/>
    <x v="0"/>
    <x v="0"/>
    <x v="1"/>
    <x v="0"/>
    <x v="0"/>
    <x v="1"/>
    <n v="13"/>
  </r>
  <r>
    <x v="222"/>
    <x v="219"/>
    <x v="0"/>
    <m/>
    <m/>
    <m/>
    <m/>
    <m/>
    <x v="3"/>
    <n v="1"/>
    <s v="HIPAA"/>
    <s v="Yes"/>
    <n v="0"/>
    <s v=""/>
    <x v="1"/>
    <n v="20"/>
    <s v=""/>
    <n v="20"/>
    <n v="0"/>
    <m/>
    <x v="0"/>
    <x v="0"/>
    <x v="1"/>
    <x v="0"/>
    <x v="0"/>
    <x v="1"/>
    <n v="13"/>
  </r>
  <r>
    <x v="223"/>
    <x v="220"/>
    <x v="0"/>
    <m/>
    <m/>
    <m/>
    <m/>
    <m/>
    <x v="3"/>
    <n v="1"/>
    <s v="HIPAA"/>
    <s v="Yes"/>
    <n v="0"/>
    <s v=""/>
    <x v="1"/>
    <n v="20"/>
    <s v=""/>
    <n v="20"/>
    <n v="0"/>
    <m/>
    <x v="0"/>
    <x v="0"/>
    <x v="1"/>
    <x v="0"/>
    <x v="0"/>
    <x v="1"/>
    <n v="13"/>
  </r>
  <r>
    <x v="224"/>
    <x v="221"/>
    <x v="0"/>
    <m/>
    <m/>
    <m/>
    <m/>
    <m/>
    <x v="3"/>
    <n v="1"/>
    <s v="HIPAA"/>
    <s v="Yes"/>
    <n v="0"/>
    <s v=""/>
    <x v="1"/>
    <n v="20"/>
    <s v=""/>
    <n v="20"/>
    <n v="0"/>
    <s v="CSC 1, CSC 2"/>
    <x v="0"/>
    <x v="0"/>
    <x v="1"/>
    <x v="0"/>
    <x v="0"/>
    <x v="4"/>
    <s v="PCI Scope"/>
  </r>
  <r>
    <x v="225"/>
    <x v="222"/>
    <x v="0"/>
    <m/>
    <m/>
    <m/>
    <m/>
    <m/>
    <x v="3"/>
    <n v="1"/>
    <s v="HIPAA"/>
    <s v="Yes"/>
    <n v="0"/>
    <s v=""/>
    <x v="1"/>
    <n v="20"/>
    <s v=""/>
    <n v="20"/>
    <n v="0"/>
    <s v="CSC 18"/>
    <x v="0"/>
    <x v="0"/>
    <x v="1"/>
    <x v="0"/>
    <x v="0"/>
    <x v="1"/>
    <n v="13"/>
  </r>
  <r>
    <x v="226"/>
    <x v="223"/>
    <x v="0"/>
    <m/>
    <m/>
    <m/>
    <m/>
    <m/>
    <x v="3"/>
    <n v="1"/>
    <s v="HIPAA"/>
    <s v="No"/>
    <n v="0"/>
    <s v=""/>
    <x v="1"/>
    <n v="20"/>
    <s v=""/>
    <n v="20"/>
    <n v="0"/>
    <s v="CSC 10"/>
    <x v="0"/>
    <x v="0"/>
    <x v="1"/>
    <x v="0"/>
    <x v="0"/>
    <x v="1"/>
    <n v="13"/>
  </r>
  <r>
    <x v="227"/>
    <x v="224"/>
    <x v="0"/>
    <m/>
    <m/>
    <m/>
    <m/>
    <m/>
    <x v="3"/>
    <n v="1"/>
    <s v="HIPAA"/>
    <s v="Yes"/>
    <n v="0"/>
    <s v=""/>
    <x v="1"/>
    <n v="20"/>
    <s v=""/>
    <n v="20"/>
    <n v="0"/>
    <m/>
    <x v="0"/>
    <x v="0"/>
    <x v="1"/>
    <x v="0"/>
    <x v="0"/>
    <x v="1"/>
    <n v="13"/>
  </r>
  <r>
    <x v="228"/>
    <x v="225"/>
    <x v="0"/>
    <m/>
    <m/>
    <m/>
    <m/>
    <m/>
    <x v="3"/>
    <n v="1"/>
    <s v="HIPAA"/>
    <s v="Yes"/>
    <n v="0"/>
    <s v=""/>
    <x v="1"/>
    <n v="20"/>
    <s v=""/>
    <n v="20"/>
    <n v="0"/>
    <s v="CSC 12, CSC 13"/>
    <x v="0"/>
    <x v="0"/>
    <x v="1"/>
    <x v="0"/>
    <x v="0"/>
    <x v="1"/>
    <n v="13"/>
  </r>
  <r>
    <x v="229"/>
    <x v="226"/>
    <x v="0"/>
    <m/>
    <m/>
    <m/>
    <m/>
    <m/>
    <x v="3"/>
    <n v="1"/>
    <s v="HIPAA"/>
    <s v="Yes"/>
    <n v="0"/>
    <s v=""/>
    <x v="1"/>
    <n v="20"/>
    <s v=""/>
    <n v="20"/>
    <n v="0"/>
    <s v="CSC 10"/>
    <x v="0"/>
    <x v="0"/>
    <x v="1"/>
    <x v="0"/>
    <x v="0"/>
    <x v="1"/>
    <n v="13"/>
  </r>
  <r>
    <x v="230"/>
    <x v="227"/>
    <x v="0"/>
    <m/>
    <m/>
    <m/>
    <m/>
    <m/>
    <x v="3"/>
    <n v="1"/>
    <s v="HIPAA"/>
    <s v="Yes"/>
    <n v="0"/>
    <s v=""/>
    <x v="1"/>
    <n v="20"/>
    <s v=""/>
    <n v="20"/>
    <n v="0"/>
    <m/>
    <x v="0"/>
    <x v="0"/>
    <x v="0"/>
    <x v="0"/>
    <x v="0"/>
    <x v="1"/>
    <n v="13"/>
  </r>
  <r>
    <x v="231"/>
    <x v="228"/>
    <x v="0"/>
    <m/>
    <m/>
    <m/>
    <m/>
    <m/>
    <x v="3"/>
    <n v="1"/>
    <s v="HIPAA"/>
    <s v="No"/>
    <n v="0"/>
    <s v=""/>
    <x v="1"/>
    <n v="20"/>
    <s v=""/>
    <n v="20"/>
    <n v="0"/>
    <m/>
    <x v="0"/>
    <x v="0"/>
    <x v="0"/>
    <x v="0"/>
    <x v="0"/>
    <x v="1"/>
    <n v="13"/>
  </r>
  <r>
    <x v="232"/>
    <x v="229"/>
    <x v="0"/>
    <m/>
    <m/>
    <m/>
    <m/>
    <m/>
    <x v="3"/>
    <n v="1"/>
    <s v="HIPAA"/>
    <s v="Yes"/>
    <n v="0"/>
    <s v=""/>
    <x v="1"/>
    <n v="20"/>
    <s v=""/>
    <n v="20"/>
    <n v="0"/>
    <m/>
    <x v="0"/>
    <x v="3"/>
    <x v="0"/>
    <x v="0"/>
    <x v="0"/>
    <x v="1"/>
    <n v="13"/>
  </r>
  <r>
    <x v="233"/>
    <x v="230"/>
    <x v="0"/>
    <m/>
    <m/>
    <m/>
    <m/>
    <m/>
    <x v="3"/>
    <n v="1"/>
    <s v="HIPAA"/>
    <s v="Yes"/>
    <n v="0"/>
    <s v=""/>
    <x v="1"/>
    <n v="20"/>
    <s v=""/>
    <n v="20"/>
    <n v="0"/>
    <m/>
    <x v="0"/>
    <x v="0"/>
    <x v="0"/>
    <x v="0"/>
    <x v="0"/>
    <x v="0"/>
    <s v=""/>
  </r>
  <r>
    <x v="234"/>
    <x v="231"/>
    <x v="0"/>
    <m/>
    <m/>
    <m/>
    <m/>
    <m/>
    <x v="3"/>
    <n v="1"/>
    <s v="HIPAA"/>
    <s v="Yes"/>
    <n v="0"/>
    <s v=""/>
    <x v="1"/>
    <n v="20"/>
    <s v=""/>
    <n v="20"/>
    <n v="0"/>
    <m/>
    <x v="0"/>
    <x v="3"/>
    <x v="0"/>
    <x v="0"/>
    <x v="0"/>
    <x v="30"/>
    <s v="12.8, 12.5"/>
  </r>
  <r>
    <x v="235"/>
    <x v="232"/>
    <x v="0"/>
    <m/>
    <m/>
    <m/>
    <m/>
    <m/>
    <x v="3"/>
    <n v="1"/>
    <s v="HIPAA"/>
    <s v="Yes"/>
    <n v="0"/>
    <s v=""/>
    <x v="1"/>
    <n v="20"/>
    <s v=""/>
    <n v="20"/>
    <n v="0"/>
    <m/>
    <x v="0"/>
    <x v="47"/>
    <x v="0"/>
    <x v="0"/>
    <x v="47"/>
    <x v="1"/>
    <n v="13"/>
  </r>
  <r>
    <x v="236"/>
    <x v="233"/>
    <x v="0"/>
    <m/>
    <m/>
    <m/>
    <m/>
    <m/>
    <x v="3"/>
    <n v="1"/>
    <s v="HIPAA"/>
    <s v="Yes"/>
    <n v="0"/>
    <s v=""/>
    <x v="1"/>
    <n v="20"/>
    <s v=""/>
    <n v="20"/>
    <n v="0"/>
    <m/>
    <x v="0"/>
    <x v="3"/>
    <x v="0"/>
    <x v="0"/>
    <x v="0"/>
    <x v="1"/>
    <n v="13"/>
  </r>
  <r>
    <x v="237"/>
    <x v="234"/>
    <x v="0"/>
    <m/>
    <m/>
    <m/>
    <m/>
    <m/>
    <x v="3"/>
    <n v="1"/>
    <s v="HIPAA"/>
    <s v="Yes"/>
    <n v="0"/>
    <s v=""/>
    <x v="1"/>
    <n v="20"/>
    <s v=""/>
    <n v="20"/>
    <n v="0"/>
    <s v="CSC 6"/>
    <x v="18"/>
    <x v="43"/>
    <x v="1"/>
    <x v="0"/>
    <x v="0"/>
    <x v="31"/>
    <n v="10.7"/>
  </r>
  <r>
    <x v="238"/>
    <x v="235"/>
    <x v="0"/>
    <m/>
    <m/>
    <m/>
    <m/>
    <m/>
    <x v="3"/>
    <n v="1"/>
    <s v="HIPAA"/>
    <s v="Yes"/>
    <n v="0"/>
    <s v=""/>
    <x v="1"/>
    <n v="20"/>
    <s v=""/>
    <n v="20"/>
    <n v="0"/>
    <s v="CSC 6"/>
    <x v="18"/>
    <x v="43"/>
    <x v="1"/>
    <x v="0"/>
    <x v="0"/>
    <x v="31"/>
    <n v="10.7"/>
  </r>
  <r>
    <x v="239"/>
    <x v="236"/>
    <x v="0"/>
    <m/>
    <m/>
    <m/>
    <m/>
    <m/>
    <x v="3"/>
    <n v="1"/>
    <s v="HIPAA"/>
    <s v="Yes"/>
    <n v="0"/>
    <s v=""/>
    <x v="1"/>
    <n v="15"/>
    <s v=""/>
    <n v="15"/>
    <n v="0"/>
    <s v="CSC 10"/>
    <x v="19"/>
    <x v="1"/>
    <x v="1"/>
    <x v="0"/>
    <x v="0"/>
    <x v="31"/>
    <n v="10.7"/>
  </r>
  <r>
    <x v="240"/>
    <x v="237"/>
    <x v="0"/>
    <m/>
    <m/>
    <m/>
    <m/>
    <m/>
    <x v="3"/>
    <n v="1"/>
    <s v="HIPAA"/>
    <s v="Yes"/>
    <n v="0"/>
    <s v=""/>
    <x v="1"/>
    <n v="20"/>
    <s v=""/>
    <n v="20"/>
    <n v="0"/>
    <s v="CSC 10"/>
    <x v="20"/>
    <x v="41"/>
    <x v="1"/>
    <x v="20"/>
    <x v="0"/>
    <x v="32"/>
    <n v="12.1"/>
  </r>
  <r>
    <x v="241"/>
    <x v="238"/>
    <x v="0"/>
    <m/>
    <m/>
    <m/>
    <m/>
    <m/>
    <x v="4"/>
    <n v="1"/>
    <s v="HIPAA"/>
    <s v="Yes"/>
    <n v="0"/>
    <s v=""/>
    <x v="1"/>
    <n v="25"/>
    <s v=""/>
    <n v="25"/>
    <n v="0"/>
    <s v="CSC 10"/>
    <x v="20"/>
    <x v="22"/>
    <x v="1"/>
    <x v="50"/>
    <x v="0"/>
    <x v="32"/>
    <n v="12.1"/>
  </r>
  <r>
    <x v="242"/>
    <x v="239"/>
    <x v="0"/>
    <m/>
    <m/>
    <m/>
    <m/>
    <m/>
    <x v="3"/>
    <n v="1"/>
    <s v="HIPAA"/>
    <s v="Yes"/>
    <n v="0"/>
    <s v=""/>
    <x v="1"/>
    <n v="20"/>
    <s v=""/>
    <n v="20"/>
    <n v="0"/>
    <s v="CSC 10"/>
    <x v="21"/>
    <x v="1"/>
    <x v="1"/>
    <x v="0"/>
    <x v="0"/>
    <x v="31"/>
    <n v="10.7"/>
  </r>
  <r>
    <x v="243"/>
    <x v="240"/>
    <x v="0"/>
    <m/>
    <m/>
    <m/>
    <m/>
    <m/>
    <x v="3"/>
    <n v="1"/>
    <s v="HIPAA"/>
    <s v="Yes"/>
    <n v="0"/>
    <s v=""/>
    <x v="1"/>
    <n v="20"/>
    <s v=""/>
    <n v="20"/>
    <n v="0"/>
    <s v="CSC 10"/>
    <x v="22"/>
    <x v="1"/>
    <x v="1"/>
    <x v="0"/>
    <x v="0"/>
    <x v="0"/>
    <s v=""/>
  </r>
  <r>
    <x v="244"/>
    <x v="241"/>
    <x v="0"/>
    <m/>
    <m/>
    <m/>
    <m/>
    <m/>
    <x v="4"/>
    <n v="1"/>
    <s v="HIPAA"/>
    <s v="Yes"/>
    <n v="0"/>
    <s v=""/>
    <x v="1"/>
    <n v="25"/>
    <s v=""/>
    <n v="25"/>
    <n v="0"/>
    <s v="CSC 10"/>
    <x v="23"/>
    <x v="1"/>
    <x v="1"/>
    <x v="0"/>
    <x v="0"/>
    <x v="33"/>
    <n v="12.8"/>
  </r>
  <r>
    <x v="245"/>
    <x v="242"/>
    <x v="0"/>
    <m/>
    <m/>
    <m/>
    <m/>
    <m/>
    <x v="3"/>
    <n v="1"/>
    <s v="PCI DSS"/>
    <s v="Yes"/>
    <n v="0"/>
    <s v=""/>
    <x v="1"/>
    <n v="20"/>
    <s v=""/>
    <n v="20"/>
    <n v="0"/>
    <s v="CSC 10"/>
    <x v="0"/>
    <x v="1"/>
    <x v="1"/>
    <x v="0"/>
    <x v="0"/>
    <x v="33"/>
    <n v="12.8"/>
  </r>
  <r>
    <x v="246"/>
    <x v="243"/>
    <x v="0"/>
    <m/>
    <m/>
    <m/>
    <m/>
    <m/>
    <x v="3"/>
    <n v="1"/>
    <s v="PCI DSS"/>
    <s v="Yes"/>
    <n v="0"/>
    <s v=""/>
    <x v="1"/>
    <n v="20"/>
    <s v=""/>
    <n v="20"/>
    <n v="0"/>
    <s v="CSC 10"/>
    <x v="0"/>
    <x v="1"/>
    <x v="1"/>
    <x v="0"/>
    <x v="0"/>
    <x v="33"/>
    <n v="12.8"/>
  </r>
  <r>
    <x v="247"/>
    <x v="244"/>
    <x v="0"/>
    <m/>
    <m/>
    <m/>
    <m/>
    <m/>
    <x v="4"/>
    <n v="1"/>
    <s v="PCI DSS"/>
    <s v="Yes"/>
    <n v="0"/>
    <s v=""/>
    <x v="1"/>
    <n v="25"/>
    <s v=""/>
    <n v="25"/>
    <n v="0"/>
    <s v="CSC 10"/>
    <x v="0"/>
    <x v="1"/>
    <x v="1"/>
    <x v="0"/>
    <x v="0"/>
    <x v="33"/>
    <n v="12.8"/>
  </r>
  <r>
    <x v="248"/>
    <x v="245"/>
    <x v="0"/>
    <m/>
    <m/>
    <m/>
    <m/>
    <m/>
    <x v="3"/>
    <n v="1"/>
    <s v="PCI DSS"/>
    <s v="Yes"/>
    <n v="0"/>
    <s v=""/>
    <x v="1"/>
    <n v="20"/>
    <s v=""/>
    <n v="20"/>
    <n v="0"/>
    <m/>
    <x v="0"/>
    <x v="0"/>
    <x v="1"/>
    <x v="0"/>
    <x v="0"/>
    <x v="33"/>
    <n v="12.8"/>
  </r>
  <r>
    <x v="249"/>
    <x v="246"/>
    <x v="0"/>
    <m/>
    <m/>
    <m/>
    <m/>
    <m/>
    <x v="3"/>
    <n v="1"/>
    <s v="PCI DSS"/>
    <s v="Yes"/>
    <n v="0"/>
    <s v=""/>
    <x v="1"/>
    <n v="20"/>
    <s v=""/>
    <n v="20"/>
    <n v="0"/>
    <m/>
    <x v="0"/>
    <x v="0"/>
    <x v="1"/>
    <x v="0"/>
    <x v="0"/>
    <x v="33"/>
    <n v="12.8"/>
  </r>
  <r>
    <x v="250"/>
    <x v="247"/>
    <x v="0"/>
    <m/>
    <m/>
    <m/>
    <m/>
    <m/>
    <x v="3"/>
    <n v="1"/>
    <s v="PCI DSS"/>
    <s v="Yes"/>
    <n v="0"/>
    <s v=""/>
    <x v="1"/>
    <n v="20"/>
    <s v=""/>
    <n v="20"/>
    <n v="0"/>
    <m/>
    <x v="0"/>
    <x v="0"/>
    <x v="1"/>
    <x v="0"/>
    <x v="0"/>
    <x v="33"/>
    <n v="12.8"/>
  </r>
  <r>
    <x v="251"/>
    <x v="248"/>
    <x v="0"/>
    <m/>
    <m/>
    <m/>
    <m/>
    <m/>
    <x v="3"/>
    <n v="1"/>
    <s v="PCI DSS"/>
    <s v="Yes"/>
    <n v="0"/>
    <s v=""/>
    <x v="1"/>
    <n v="10"/>
    <s v=""/>
    <n v="10"/>
    <n v="0"/>
    <s v="CSC 1, CSC 2"/>
    <x v="0"/>
    <x v="0"/>
    <x v="1"/>
    <x v="0"/>
    <x v="0"/>
    <x v="4"/>
    <s v="PCI Scope"/>
  </r>
  <r>
    <x v="252"/>
    <x v="249"/>
    <x v="0"/>
    <m/>
    <m/>
    <m/>
    <m/>
    <m/>
    <x v="3"/>
    <n v="1"/>
    <s v="PCI DSS"/>
    <s v="Yes"/>
    <n v="0"/>
    <s v=""/>
    <x v="1"/>
    <n v="10"/>
    <s v=""/>
    <n v="10"/>
    <n v="0"/>
    <s v="CSC 18"/>
    <x v="0"/>
    <x v="0"/>
    <x v="1"/>
    <x v="0"/>
    <x v="0"/>
    <x v="33"/>
    <n v="12.8"/>
  </r>
  <r>
    <x v="253"/>
    <x v="250"/>
    <x v="0"/>
    <m/>
    <m/>
    <m/>
    <m/>
    <m/>
    <x v="3"/>
    <n v="1"/>
    <s v="PCI DSS"/>
    <s v="Yes"/>
    <n v="0"/>
    <s v=""/>
    <x v="1"/>
    <n v="10"/>
    <s v=""/>
    <n v="10"/>
    <n v="0"/>
    <s v="CSC 10"/>
    <x v="0"/>
    <x v="0"/>
    <x v="1"/>
    <x v="0"/>
    <x v="0"/>
    <x v="33"/>
    <n v="12.8"/>
  </r>
  <r>
    <x v="254"/>
    <x v="251"/>
    <x v="0"/>
    <m/>
    <m/>
    <m/>
    <m/>
    <m/>
    <x v="4"/>
    <n v="1"/>
    <s v="PCI DSS"/>
    <s v="No"/>
    <n v="0"/>
    <s v=""/>
    <x v="1"/>
    <n v="25"/>
    <s v=""/>
    <n v="25"/>
    <n v="0"/>
    <m/>
    <x v="0"/>
    <x v="0"/>
    <x v="1"/>
    <x v="0"/>
    <x v="0"/>
    <x v="33"/>
    <n v="12.8"/>
  </r>
  <r>
    <x v="255"/>
    <x v="252"/>
    <x v="0"/>
    <m/>
    <m/>
    <m/>
    <m/>
    <m/>
    <x v="4"/>
    <n v="1"/>
    <s v="PCI DSS"/>
    <s v="No"/>
    <n v="0"/>
    <s v=""/>
    <x v="1"/>
    <n v="25"/>
    <s v=""/>
    <n v="25"/>
    <n v="0"/>
    <s v="CSC 12, CSC 13"/>
    <x v="0"/>
    <x v="0"/>
    <x v="1"/>
    <x v="0"/>
    <x v="0"/>
    <x v="33"/>
    <n v="12.8"/>
  </r>
  <r>
    <x v="256"/>
    <x v="253"/>
    <x v="0"/>
    <m/>
    <m/>
    <m/>
    <m/>
    <m/>
    <x v="3"/>
    <n v="1"/>
    <s v="PCI DSS"/>
    <s v="Yes"/>
    <n v="0"/>
    <s v=""/>
    <x v="1"/>
    <n v="15"/>
    <s v=""/>
    <n v="15"/>
    <n v="0"/>
    <s v="CSC 10"/>
    <x v="0"/>
    <x v="0"/>
    <x v="1"/>
    <x v="0"/>
    <x v="0"/>
    <x v="33"/>
    <n v="12.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5"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I9" firstHeaderRow="1" firstDataRow="1" firstDataCol="9" rowPageCount="2" colPageCount="1"/>
  <pivotFields count="27">
    <pivotField axis="axisRow" outline="0" showAll="0" defaultSubtotal="0">
      <items count="257">
        <item x="76"/>
        <item x="77"/>
        <item x="78"/>
        <item x="79"/>
        <item x="80"/>
        <item x="81"/>
        <item x="82"/>
        <item x="83"/>
        <item x="84"/>
        <item x="85"/>
        <item x="86"/>
        <item x="87"/>
        <item x="88"/>
        <item x="89"/>
        <item x="90"/>
        <item x="91"/>
        <item x="92"/>
        <item x="61"/>
        <item x="62"/>
        <item x="63"/>
        <item x="64"/>
        <item x="65"/>
        <item x="66"/>
        <item x="67"/>
        <item x="68"/>
        <item x="69"/>
        <item x="70"/>
        <item x="71"/>
        <item x="72"/>
        <item x="73"/>
        <item x="74"/>
        <item x="75"/>
        <item x="95"/>
        <item x="96"/>
        <item x="97"/>
        <item x="98"/>
        <item x="99"/>
        <item x="100"/>
        <item x="102"/>
        <item x="103"/>
        <item x="104"/>
        <item x="105"/>
        <item x="106"/>
        <item x="107"/>
        <item x="108"/>
        <item x="109"/>
        <item x="110"/>
        <item x="111"/>
        <item x="112"/>
        <item x="113"/>
        <item x="114"/>
        <item x="115"/>
        <item x="116"/>
        <item x="117"/>
        <item x="118"/>
        <item x="119"/>
        <item x="53"/>
        <item x="54"/>
        <item x="55"/>
        <item x="56"/>
        <item x="57"/>
        <item x="59"/>
        <item x="6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27"/>
        <item x="28"/>
        <item x="29"/>
        <item x="30"/>
        <item x="31"/>
        <item x="32"/>
        <item x="162"/>
        <item x="163"/>
        <item x="164"/>
        <item x="165"/>
        <item x="166"/>
        <item x="167"/>
        <item x="168"/>
        <item x="169"/>
        <item x="170"/>
        <item x="171"/>
        <item x="172"/>
        <item x="173"/>
        <item x="174"/>
        <item x="175"/>
        <item x="176"/>
        <item x="177"/>
        <item x="178"/>
        <item x="179"/>
        <item x="180"/>
        <item x="181"/>
        <item x="182"/>
        <item x="216"/>
        <item x="217"/>
        <item x="218"/>
        <item x="219"/>
        <item x="220"/>
        <item x="221"/>
        <item x="222"/>
        <item x="223"/>
        <item x="224"/>
        <item x="225"/>
        <item x="226"/>
        <item x="227"/>
        <item x="228"/>
        <item x="229"/>
        <item x="230"/>
        <item x="231"/>
        <item x="232"/>
        <item x="233"/>
        <item x="234"/>
        <item x="235"/>
        <item x="236"/>
        <item x="237"/>
        <item x="239"/>
        <item x="240"/>
        <item x="241"/>
        <item x="242"/>
        <item x="243"/>
        <item x="244"/>
        <item x="245"/>
        <item x="246"/>
        <item x="247"/>
        <item x="248"/>
        <item x="249"/>
        <item x="253"/>
        <item x="254"/>
        <item x="255"/>
        <item x="185"/>
        <item x="186"/>
        <item x="187"/>
        <item x="188"/>
        <item x="189"/>
        <item x="191"/>
        <item x="192"/>
        <item x="194"/>
        <item x="195"/>
        <item x="196"/>
        <item x="197"/>
        <item x="198"/>
        <item x="199"/>
        <item x="206"/>
        <item x="207"/>
        <item x="208"/>
        <item x="209"/>
        <item x="15"/>
        <item x="16"/>
        <item x="17"/>
        <item x="18"/>
        <item x="19"/>
        <item x="20"/>
        <item x="21"/>
        <item x="210"/>
        <item x="212"/>
        <item x="213"/>
        <item x="184"/>
        <item x="190"/>
        <item x="193"/>
        <item x="205"/>
        <item x="214"/>
        <item x="215"/>
        <item x="256"/>
        <item x="47"/>
        <item x="48"/>
        <item x="49"/>
        <item x="50"/>
        <item x="52"/>
        <item x="58"/>
        <item x="101"/>
        <item x="183"/>
        <item x="211"/>
        <item x="238"/>
        <item x="250"/>
        <item x="251"/>
        <item x="252"/>
        <item x="22"/>
        <item x="23"/>
        <item x="24"/>
        <item x="25"/>
        <item x="26"/>
        <item x="200"/>
        <item x="0"/>
        <item x="1"/>
        <item x="2"/>
        <item x="3"/>
        <item x="4"/>
        <item x="5"/>
        <item x="6"/>
        <item x="7"/>
        <item x="8"/>
        <item x="9"/>
        <item x="10"/>
        <item x="11"/>
        <item x="12"/>
        <item x="13"/>
        <item x="14"/>
        <item x="33"/>
        <item x="34"/>
        <item x="35"/>
        <item x="36"/>
        <item x="37"/>
        <item x="38"/>
        <item x="39"/>
        <item x="40"/>
        <item x="41"/>
        <item x="42"/>
        <item x="43"/>
        <item x="44"/>
        <item x="45"/>
        <item x="46"/>
        <item x="51"/>
        <item x="93"/>
        <item x="94"/>
        <item x="120"/>
        <item x="201"/>
        <item x="202"/>
        <item x="203"/>
        <item x="204"/>
      </items>
    </pivotField>
    <pivotField axis="axisRow" outline="0" showAll="0" defaultSubtotal="0">
      <items count="254">
        <item x="92"/>
        <item x="136"/>
        <item x="185"/>
        <item x="128"/>
        <item x="224"/>
        <item x="134"/>
        <item x="99"/>
        <item x="129"/>
        <item x="116"/>
        <item x="245"/>
        <item x="243"/>
        <item x="246"/>
        <item x="171"/>
        <item x="240"/>
        <item x="148"/>
        <item x="146"/>
        <item x="250"/>
        <item x="234"/>
        <item x="235"/>
        <item x="184"/>
        <item x="78"/>
        <item x="79"/>
        <item x="239"/>
        <item x="206"/>
        <item x="168"/>
        <item x="93"/>
        <item x="154"/>
        <item x="94"/>
        <item x="160"/>
        <item x="230"/>
        <item x="108"/>
        <item x="132"/>
        <item x="117"/>
        <item x="201"/>
        <item x="203"/>
        <item x="216"/>
        <item x="176"/>
        <item x="177"/>
        <item x="244"/>
        <item x="237"/>
        <item x="193"/>
        <item x="183"/>
        <item x="173"/>
        <item x="186"/>
        <item x="187"/>
        <item x="111"/>
        <item x="118"/>
        <item x="194"/>
        <item x="81"/>
        <item x="115"/>
        <item x="114"/>
        <item x="205"/>
        <item x="179"/>
        <item x="214"/>
        <item x="191"/>
        <item x="213"/>
        <item x="156"/>
        <item x="232"/>
        <item x="231"/>
        <item x="143"/>
        <item x="80"/>
        <item x="110"/>
        <item x="223"/>
        <item x="222"/>
        <item x="226"/>
        <item x="221"/>
        <item x="220"/>
        <item x="227"/>
        <item x="228"/>
        <item x="236"/>
        <item x="165"/>
        <item x="100"/>
        <item x="33"/>
        <item x="164"/>
        <item x="101"/>
        <item x="15"/>
        <item x="56"/>
        <item x="215"/>
        <item x="238"/>
        <item x="217"/>
        <item x="241"/>
        <item x="218"/>
        <item x="174"/>
        <item x="175"/>
        <item x="29"/>
        <item x="219"/>
        <item x="72"/>
        <item x="225"/>
        <item x="130"/>
        <item x="95"/>
        <item x="161"/>
        <item x="113"/>
        <item x="58"/>
        <item x="140"/>
        <item x="152"/>
        <item x="251"/>
        <item x="151"/>
        <item x="96"/>
        <item x="166"/>
        <item x="97"/>
        <item x="167"/>
        <item x="229"/>
        <item x="103"/>
        <item x="172"/>
        <item x="73"/>
        <item x="150"/>
        <item x="57"/>
        <item x="16"/>
        <item x="121"/>
        <item x="59"/>
        <item x="54"/>
        <item x="53"/>
        <item x="55"/>
        <item x="107"/>
        <item x="126"/>
        <item x="188"/>
        <item x="189"/>
        <item x="141"/>
        <item x="204"/>
        <item x="211"/>
        <item x="253"/>
        <item x="48"/>
        <item x="49"/>
        <item x="52"/>
        <item x="180"/>
        <item x="233"/>
        <item x="247"/>
        <item x="248"/>
        <item x="249"/>
        <item x="22"/>
        <item x="24"/>
        <item x="25"/>
        <item x="26"/>
        <item x="89"/>
        <item x="133"/>
        <item x="135"/>
        <item x="149"/>
        <item x="162"/>
        <item x="181"/>
        <item x="74"/>
        <item x="75"/>
        <item x="195"/>
        <item x="196"/>
        <item x="197"/>
        <item x="242"/>
        <item x="252"/>
        <item x="28"/>
        <item x="102"/>
        <item x="137"/>
        <item x="139"/>
        <item x="178"/>
        <item x="198"/>
        <item x="182"/>
        <item x="0"/>
        <item x="1"/>
        <item x="2"/>
        <item x="3"/>
        <item x="4"/>
        <item x="5"/>
        <item x="6"/>
        <item x="7"/>
        <item x="8"/>
        <item x="9"/>
        <item x="10"/>
        <item x="11"/>
        <item x="12"/>
        <item x="13"/>
        <item x="14"/>
        <item x="17"/>
        <item x="18"/>
        <item x="19"/>
        <item x="20"/>
        <item x="21"/>
        <item x="23"/>
        <item x="27"/>
        <item x="30"/>
        <item x="31"/>
        <item x="32"/>
        <item x="34"/>
        <item x="35"/>
        <item x="36"/>
        <item x="37"/>
        <item x="38"/>
        <item x="39"/>
        <item x="40"/>
        <item x="41"/>
        <item x="42"/>
        <item x="43"/>
        <item x="44"/>
        <item x="45"/>
        <item x="46"/>
        <item x="47"/>
        <item x="50"/>
        <item x="51"/>
        <item x="60"/>
        <item x="61"/>
        <item x="62"/>
        <item x="63"/>
        <item x="64"/>
        <item x="65"/>
        <item x="66"/>
        <item x="67"/>
        <item x="68"/>
        <item x="69"/>
        <item x="70"/>
        <item x="71"/>
        <item x="76"/>
        <item x="77"/>
        <item x="82"/>
        <item x="83"/>
        <item x="84"/>
        <item x="85"/>
        <item x="86"/>
        <item x="87"/>
        <item x="88"/>
        <item x="90"/>
        <item x="91"/>
        <item x="98"/>
        <item x="104"/>
        <item x="105"/>
        <item x="106"/>
        <item x="109"/>
        <item x="112"/>
        <item x="119"/>
        <item x="120"/>
        <item x="122"/>
        <item x="123"/>
        <item x="124"/>
        <item x="125"/>
        <item x="127"/>
        <item x="131"/>
        <item x="138"/>
        <item x="142"/>
        <item x="144"/>
        <item x="145"/>
        <item x="147"/>
        <item x="153"/>
        <item x="155"/>
        <item x="157"/>
        <item x="158"/>
        <item x="159"/>
        <item x="163"/>
        <item x="169"/>
        <item x="170"/>
        <item x="190"/>
        <item x="192"/>
        <item x="199"/>
        <item x="200"/>
        <item x="202"/>
        <item x="207"/>
        <item x="208"/>
        <item x="209"/>
        <item x="210"/>
        <item x="212"/>
      </items>
    </pivotField>
    <pivotField axis="axisRow" outline="0" showAll="0" defaultSubtotal="0">
      <items count="4">
        <item x="0"/>
        <item x="3"/>
        <item x="2"/>
        <item x="1"/>
      </items>
    </pivotField>
    <pivotField showAll="0" defaultSubtotal="0"/>
    <pivotField showAll="0" defaultSubtotal="0"/>
    <pivotField showAll="0" defaultSubtotal="0"/>
    <pivotField showAll="0" defaultSubtotal="0"/>
    <pivotField showAll="0" defaultSubtotal="0"/>
    <pivotField axis="axisPage" showAll="0" defaultSubtotal="0">
      <items count="5">
        <item x="2"/>
        <item x="1"/>
        <item x="0"/>
        <item x="3"/>
        <item x="4"/>
      </items>
    </pivotField>
    <pivotField showAll="0"/>
    <pivotField showAll="0"/>
    <pivotField showAll="0"/>
    <pivotField showAll="0"/>
    <pivotField showAll="0" defaultSubtotal="0"/>
    <pivotField axis="axisPage" showAll="0" defaultSubtotal="0">
      <items count="3">
        <item x="1"/>
        <item x="0"/>
        <item x="2"/>
      </items>
    </pivotField>
    <pivotField showAll="0" defaultSubtotal="0"/>
    <pivotField showAll="0" defaultSubtotal="0"/>
    <pivotField showAll="0"/>
    <pivotField showAll="0"/>
    <pivotField showAll="0" defaultSubtotal="0"/>
    <pivotField axis="axisRow" outline="0" showAll="0" defaultSubtotal="0">
      <items count="24">
        <item x="17"/>
        <item x="11"/>
        <item x="2"/>
        <item x="8"/>
        <item x="23"/>
        <item x="16"/>
        <item x="3"/>
        <item x="4"/>
        <item x="15"/>
        <item x="14"/>
        <item x="6"/>
        <item x="12"/>
        <item x="9"/>
        <item x="10"/>
        <item x="20"/>
        <item x="22"/>
        <item x="21"/>
        <item x="19"/>
        <item x="18"/>
        <item x="7"/>
        <item x="1"/>
        <item x="5"/>
        <item x="0"/>
        <item x="13"/>
      </items>
    </pivotField>
    <pivotField axis="axisRow" outline="0" showAll="0" defaultSubtotal="0">
      <items count="55">
        <item x="13"/>
        <item x="35"/>
        <item x="30"/>
        <item x="36"/>
        <item x="40"/>
        <item x="9"/>
        <item x="14"/>
        <item x="26"/>
        <item x="15"/>
        <item x="28"/>
        <item x="43"/>
        <item x="12"/>
        <item x="21"/>
        <item x="48"/>
        <item x="49"/>
        <item x="37"/>
        <item x="47"/>
        <item x="3"/>
        <item x="53"/>
        <item x="54"/>
        <item x="41"/>
        <item x="2"/>
        <item x="22"/>
        <item x="25"/>
        <item x="1"/>
        <item x="52"/>
        <item x="51"/>
        <item x="20"/>
        <item x="24"/>
        <item x="23"/>
        <item x="29"/>
        <item x="27"/>
        <item x="44"/>
        <item x="45"/>
        <item x="31"/>
        <item x="33"/>
        <item x="11"/>
        <item x="18"/>
        <item x="5"/>
        <item x="32"/>
        <item x="16"/>
        <item x="17"/>
        <item x="6"/>
        <item x="46"/>
        <item x="19"/>
        <item x="39"/>
        <item x="0"/>
        <item x="4"/>
        <item x="34"/>
        <item x="7"/>
        <item x="8"/>
        <item x="10"/>
        <item x="38"/>
        <item x="42"/>
        <item x="50"/>
      </items>
    </pivotField>
    <pivotField axis="axisRow" outline="0" showAll="0" defaultSubtotal="0">
      <items count="41">
        <item x="33"/>
        <item x="31"/>
        <item x="32"/>
        <item x="34"/>
        <item x="37"/>
        <item x="36"/>
        <item x="35"/>
        <item x="16"/>
        <item x="10"/>
        <item x="9"/>
        <item x="5"/>
        <item x="2"/>
        <item x="1"/>
        <item x="12"/>
        <item x="13"/>
        <item x="20"/>
        <item x="6"/>
        <item x="11"/>
        <item x="7"/>
        <item x="28"/>
        <item x="25"/>
        <item x="26"/>
        <item x="22"/>
        <item x="23"/>
        <item x="24"/>
        <item x="30"/>
        <item x="38"/>
        <item x="19"/>
        <item x="14"/>
        <item x="17"/>
        <item x="18"/>
        <item x="21"/>
        <item x="3"/>
        <item x="8"/>
        <item x="39"/>
        <item x="29"/>
        <item x="0"/>
        <item x="15"/>
        <item x="40"/>
        <item x="4"/>
        <item x="27"/>
      </items>
    </pivotField>
    <pivotField axis="axisRow" outline="0" showAll="0" defaultSubtotal="0">
      <items count="51">
        <item x="11"/>
        <item x="47"/>
        <item x="9"/>
        <item x="40"/>
        <item x="6"/>
        <item x="5"/>
        <item x="27"/>
        <item x="36"/>
        <item x="26"/>
        <item x="10"/>
        <item x="46"/>
        <item x="19"/>
        <item x="20"/>
        <item x="30"/>
        <item x="17"/>
        <item x="25"/>
        <item x="21"/>
        <item x="42"/>
        <item x="39"/>
        <item x="49"/>
        <item x="16"/>
        <item x="22"/>
        <item x="23"/>
        <item x="24"/>
        <item x="8"/>
        <item x="15"/>
        <item x="48"/>
        <item x="14"/>
        <item x="12"/>
        <item x="13"/>
        <item x="45"/>
        <item x="43"/>
        <item x="38"/>
        <item x="44"/>
        <item x="50"/>
        <item x="33"/>
        <item x="34"/>
        <item x="28"/>
        <item x="35"/>
        <item x="32"/>
        <item x="31"/>
        <item x="4"/>
        <item x="29"/>
        <item x="2"/>
        <item x="1"/>
        <item x="3"/>
        <item x="37"/>
        <item x="0"/>
        <item x="18"/>
        <item x="41"/>
        <item x="7"/>
      </items>
    </pivotField>
    <pivotField axis="axisRow" outline="0" showAll="0" defaultSubtotal="0">
      <items count="48">
        <item x="44"/>
        <item x="10"/>
        <item x="39"/>
        <item x="15"/>
        <item x="34"/>
        <item x="32"/>
        <item x="27"/>
        <item x="12"/>
        <item x="8"/>
        <item x="26"/>
        <item x="14"/>
        <item x="24"/>
        <item x="43"/>
        <item x="40"/>
        <item x="23"/>
        <item x="38"/>
        <item x="45"/>
        <item x="46"/>
        <item x="2"/>
        <item x="22"/>
        <item x="3"/>
        <item x="13"/>
        <item x="11"/>
        <item x="19"/>
        <item x="25"/>
        <item x="28"/>
        <item x="31"/>
        <item x="30"/>
        <item x="18"/>
        <item x="16"/>
        <item x="17"/>
        <item x="37"/>
        <item x="41"/>
        <item x="42"/>
        <item x="9"/>
        <item x="36"/>
        <item x="5"/>
        <item x="1"/>
        <item x="4"/>
        <item x="29"/>
        <item x="33"/>
        <item x="21"/>
        <item x="35"/>
        <item x="0"/>
        <item x="20"/>
        <item x="6"/>
        <item x="7"/>
        <item x="47"/>
      </items>
    </pivotField>
    <pivotField axis="axisRow" showAll="0" defaultSubtotal="0">
      <items count="34">
        <item x="31"/>
        <item x="32"/>
        <item x="33"/>
        <item x="25"/>
        <item x="27"/>
        <item x="28"/>
        <item x="18"/>
        <item x="16"/>
        <item x="5"/>
        <item x="29"/>
        <item x="19"/>
        <item x="17"/>
        <item x="7"/>
        <item x="20"/>
        <item x="9"/>
        <item x="12"/>
        <item x="15"/>
        <item x="14"/>
        <item x="6"/>
        <item x="10"/>
        <item x="11"/>
        <item x="21"/>
        <item x="4"/>
        <item x="3"/>
        <item x="22"/>
        <item x="0"/>
        <item x="30"/>
        <item x="1"/>
        <item x="2"/>
        <item x="8"/>
        <item x="13"/>
        <item x="23"/>
        <item x="24"/>
        <item x="26"/>
      </items>
    </pivotField>
    <pivotField showAll="0" defaultSubtotal="0"/>
  </pivotFields>
  <rowFields count="9">
    <field x="0"/>
    <field x="1"/>
    <field x="2"/>
    <field x="20"/>
    <field x="21"/>
    <field x="22"/>
    <field x="23"/>
    <field x="24"/>
    <field x="25"/>
  </rowFields>
  <rowItems count="5">
    <i>
      <x v="184"/>
      <x v="75"/>
      <x/>
      <x v="20"/>
      <x v="24"/>
      <x v="12"/>
      <x v="44"/>
      <x v="37"/>
      <x v="25"/>
    </i>
    <i>
      <x v="185"/>
      <x v="107"/>
      <x/>
      <x v="22"/>
      <x v="46"/>
      <x v="11"/>
      <x v="43"/>
      <x v="43"/>
      <x v="27"/>
    </i>
    <i>
      <x v="186"/>
      <x v="168"/>
      <x/>
      <x v="22"/>
      <x v="21"/>
      <x v="32"/>
      <x v="45"/>
      <x v="18"/>
      <x v="28"/>
    </i>
    <i>
      <x v="187"/>
      <x v="169"/>
      <x/>
      <x v="22"/>
      <x v="46"/>
      <x v="36"/>
      <x v="47"/>
      <x v="43"/>
      <x v="25"/>
    </i>
    <i>
      <x v="188"/>
      <x v="170"/>
      <x/>
      <x v="22"/>
      <x v="21"/>
      <x v="32"/>
      <x v="45"/>
      <x v="20"/>
      <x v="28"/>
    </i>
  </rowItems>
  <colItems count="1">
    <i/>
  </colItems>
  <pageFields count="2">
    <pageField fld="8" item="1" hier="-1"/>
    <pageField fld="14" item="0" hier="-1"/>
  </pageFields>
  <formats count="12">
    <format dxfId="11">
      <pivotArea type="all" dataOnly="0" outline="0" fieldPosition="0"/>
    </format>
    <format dxfId="10">
      <pivotArea dataOnly="0" labelOnly="1" grandRow="1" outline="0" fieldPosition="0"/>
    </format>
    <format dxfId="9">
      <pivotArea type="all" dataOnly="0" outline="0" fieldPosition="0"/>
    </format>
    <format dxfId="8">
      <pivotArea field="0" type="button" dataOnly="0" labelOnly="1" outline="0" axis="axisRow" fieldPosition="1"/>
    </format>
    <format dxfId="7">
      <pivotArea field="1" type="button" dataOnly="0" labelOnly="1" outline="0" axis="axisRow" fieldPosition="2"/>
    </format>
    <format dxfId="6">
      <pivotArea field="2" type="button" dataOnly="0" labelOnly="1" outline="0" axis="axisRow" fieldPosition="3"/>
    </format>
    <format dxfId="5">
      <pivotArea field="20" type="button" dataOnly="0" labelOnly="1" outline="0" axis="axisRow" fieldPosition="5"/>
    </format>
    <format dxfId="4">
      <pivotArea field="21" type="button" dataOnly="0" labelOnly="1" outline="0" axis="axisRow" fieldPosition="6"/>
    </format>
    <format dxfId="3">
      <pivotArea field="22" type="button" dataOnly="0" labelOnly="1" outline="0" axis="axisRow" fieldPosition="7"/>
    </format>
    <format dxfId="2">
      <pivotArea field="23" type="button" dataOnly="0" labelOnly="1" outline="0" axis="axisRow" fieldPosition="8"/>
    </format>
    <format dxfId="1">
      <pivotArea field="24" type="button" dataOnly="0" labelOnly="1" outline="0" axis="axisRow" fieldPosition="9"/>
    </format>
    <format dxfId="0">
      <pivotArea dataOnly="0" labelOnly="1" outline="0" fieldPosition="0">
        <references count="1">
          <reference field="2" count="0"/>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mailto:accessibility@liaisonedu.com" TargetMode="External"/><Relationship Id="rId2" Type="http://schemas.openxmlformats.org/officeDocument/2006/relationships/hyperlink" Target="https://www.liaisonedu.com/privacy-policy/" TargetMode="External"/><Relationship Id="rId1" Type="http://schemas.openxmlformats.org/officeDocument/2006/relationships/hyperlink" Target="https://www.liaisonedu.com/508-compliance/" TargetMode="External"/><Relationship Id="rId5" Type="http://schemas.openxmlformats.org/officeDocument/2006/relationships/printerSettings" Target="../printerSettings/printerSettings1.bin"/><Relationship Id="rId4" Type="http://schemas.openxmlformats.org/officeDocument/2006/relationships/hyperlink" Target="mailto:accessibility@liaisonedu.com"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55"/>
  <sheetViews>
    <sheetView showGridLines="0" workbookViewId="0">
      <selection activeCell="B59" sqref="B59"/>
    </sheetView>
  </sheetViews>
  <sheetFormatPr baseColWidth="10" defaultColWidth="6.625" defaultRowHeight="13" x14ac:dyDescent="0.15"/>
  <cols>
    <col min="1" max="1" width="30.625" style="137" customWidth="1"/>
    <col min="2" max="2" width="60.625" style="137" customWidth="1"/>
    <col min="3" max="16384" width="6.625" style="137"/>
  </cols>
  <sheetData>
    <row r="1" spans="1:2" ht="42" customHeight="1" x14ac:dyDescent="0.15">
      <c r="A1" s="371"/>
      <c r="B1" s="372"/>
    </row>
    <row r="2" spans="1:2" x14ac:dyDescent="0.15">
      <c r="A2" s="138"/>
      <c r="B2" s="139"/>
    </row>
    <row r="3" spans="1:2" x14ac:dyDescent="0.15">
      <c r="A3" s="138"/>
      <c r="B3" s="139"/>
    </row>
    <row r="4" spans="1:2" x14ac:dyDescent="0.15">
      <c r="A4" s="138"/>
      <c r="B4" s="139"/>
    </row>
    <row r="5" spans="1:2" x14ac:dyDescent="0.15">
      <c r="A5" s="138"/>
      <c r="B5" s="139"/>
    </row>
    <row r="6" spans="1:2" x14ac:dyDescent="0.15">
      <c r="A6" s="138"/>
      <c r="B6" s="139"/>
    </row>
    <row r="7" spans="1:2" x14ac:dyDescent="0.15">
      <c r="A7" s="138"/>
      <c r="B7" s="139"/>
    </row>
    <row r="8" spans="1:2" x14ac:dyDescent="0.15">
      <c r="A8" s="138"/>
      <c r="B8" s="139"/>
    </row>
    <row r="9" spans="1:2" x14ac:dyDescent="0.15">
      <c r="A9" s="138"/>
      <c r="B9" s="139"/>
    </row>
    <row r="10" spans="1:2" x14ac:dyDescent="0.15">
      <c r="A10" s="138"/>
      <c r="B10" s="139"/>
    </row>
    <row r="11" spans="1:2" x14ac:dyDescent="0.15">
      <c r="A11" s="138"/>
      <c r="B11" s="139"/>
    </row>
    <row r="12" spans="1:2" x14ac:dyDescent="0.15">
      <c r="A12" s="138"/>
      <c r="B12" s="139"/>
    </row>
    <row r="13" spans="1:2" x14ac:dyDescent="0.15">
      <c r="A13" s="138"/>
      <c r="B13" s="139"/>
    </row>
    <row r="14" spans="1:2" x14ac:dyDescent="0.15">
      <c r="A14" s="138"/>
      <c r="B14" s="139"/>
    </row>
    <row r="15" spans="1:2" x14ac:dyDescent="0.15">
      <c r="A15" s="138"/>
      <c r="B15" s="139"/>
    </row>
    <row r="16" spans="1:2" x14ac:dyDescent="0.15">
      <c r="A16" s="138"/>
      <c r="B16" s="139"/>
    </row>
    <row r="17" spans="1:2" x14ac:dyDescent="0.15">
      <c r="A17" s="138"/>
      <c r="B17" s="139"/>
    </row>
    <row r="18" spans="1:2" x14ac:dyDescent="0.15">
      <c r="A18" s="138"/>
      <c r="B18" s="139"/>
    </row>
    <row r="19" spans="1:2" x14ac:dyDescent="0.15">
      <c r="A19" s="138"/>
      <c r="B19" s="139"/>
    </row>
    <row r="20" spans="1:2" x14ac:dyDescent="0.15">
      <c r="A20" s="138"/>
      <c r="B20" s="139"/>
    </row>
    <row r="21" spans="1:2" x14ac:dyDescent="0.15">
      <c r="A21" s="138"/>
      <c r="B21" s="139"/>
    </row>
    <row r="22" spans="1:2" x14ac:dyDescent="0.15">
      <c r="A22" s="138"/>
      <c r="B22" s="139"/>
    </row>
    <row r="23" spans="1:2" x14ac:dyDescent="0.15">
      <c r="A23" s="138"/>
      <c r="B23" s="139"/>
    </row>
    <row r="24" spans="1:2" x14ac:dyDescent="0.15">
      <c r="A24" s="138"/>
      <c r="B24" s="139"/>
    </row>
    <row r="25" spans="1:2" x14ac:dyDescent="0.15">
      <c r="A25" s="138"/>
      <c r="B25" s="139"/>
    </row>
    <row r="26" spans="1:2" x14ac:dyDescent="0.15">
      <c r="A26" s="138"/>
      <c r="B26" s="139"/>
    </row>
    <row r="27" spans="1:2" x14ac:dyDescent="0.15">
      <c r="A27" s="138"/>
      <c r="B27" s="139"/>
    </row>
    <row r="28" spans="1:2" x14ac:dyDescent="0.15">
      <c r="A28" s="138"/>
      <c r="B28" s="139"/>
    </row>
    <row r="29" spans="1:2" x14ac:dyDescent="0.15">
      <c r="A29" s="138"/>
      <c r="B29" s="139"/>
    </row>
    <row r="30" spans="1:2" x14ac:dyDescent="0.15">
      <c r="A30" s="138"/>
      <c r="B30" s="139"/>
    </row>
    <row r="31" spans="1:2" x14ac:dyDescent="0.15">
      <c r="A31" s="138"/>
      <c r="B31" s="139"/>
    </row>
    <row r="32" spans="1:2" x14ac:dyDescent="0.15">
      <c r="A32" s="138"/>
      <c r="B32" s="139"/>
    </row>
    <row r="33" spans="1:2" x14ac:dyDescent="0.15">
      <c r="A33" s="138"/>
      <c r="B33" s="139"/>
    </row>
    <row r="34" spans="1:2" x14ac:dyDescent="0.15">
      <c r="A34" s="138"/>
      <c r="B34" s="139"/>
    </row>
    <row r="35" spans="1:2" x14ac:dyDescent="0.15">
      <c r="A35" s="138"/>
      <c r="B35" s="139"/>
    </row>
    <row r="36" spans="1:2" x14ac:dyDescent="0.15">
      <c r="A36" s="138"/>
      <c r="B36" s="139"/>
    </row>
    <row r="37" spans="1:2" x14ac:dyDescent="0.15">
      <c r="A37" s="138"/>
      <c r="B37" s="139"/>
    </row>
    <row r="38" spans="1:2" x14ac:dyDescent="0.15">
      <c r="A38" s="138"/>
      <c r="B38" s="139"/>
    </row>
    <row r="39" spans="1:2" x14ac:dyDescent="0.15">
      <c r="A39" s="138"/>
      <c r="B39" s="139"/>
    </row>
    <row r="40" spans="1:2" x14ac:dyDescent="0.15">
      <c r="A40" s="138"/>
      <c r="B40" s="139"/>
    </row>
    <row r="41" spans="1:2" x14ac:dyDescent="0.15">
      <c r="A41" s="138"/>
      <c r="B41" s="139"/>
    </row>
    <row r="42" spans="1:2" x14ac:dyDescent="0.15">
      <c r="A42" s="138"/>
      <c r="B42" s="139"/>
    </row>
    <row r="43" spans="1:2" x14ac:dyDescent="0.15">
      <c r="A43" s="138"/>
      <c r="B43" s="139"/>
    </row>
    <row r="44" spans="1:2" x14ac:dyDescent="0.15">
      <c r="A44" s="138"/>
      <c r="B44" s="139"/>
    </row>
    <row r="45" spans="1:2" x14ac:dyDescent="0.15">
      <c r="A45" s="138"/>
      <c r="B45" s="139"/>
    </row>
    <row r="46" spans="1:2" x14ac:dyDescent="0.15">
      <c r="A46" s="138"/>
      <c r="B46" s="139"/>
    </row>
    <row r="47" spans="1:2" x14ac:dyDescent="0.15">
      <c r="A47" s="138"/>
      <c r="B47" s="139"/>
    </row>
    <row r="48" spans="1:2" x14ac:dyDescent="0.15">
      <c r="A48" s="138"/>
      <c r="B48" s="139"/>
    </row>
    <row r="49" spans="1:2" x14ac:dyDescent="0.15">
      <c r="A49" s="138"/>
      <c r="B49" s="139"/>
    </row>
    <row r="50" spans="1:2" x14ac:dyDescent="0.15">
      <c r="A50" s="138"/>
      <c r="B50" s="139"/>
    </row>
    <row r="51" spans="1:2" x14ac:dyDescent="0.15">
      <c r="A51" s="138"/>
      <c r="B51" s="139"/>
    </row>
    <row r="52" spans="1:2" x14ac:dyDescent="0.15">
      <c r="A52" s="138"/>
      <c r="B52" s="139"/>
    </row>
    <row r="53" spans="1:2" x14ac:dyDescent="0.15">
      <c r="A53" s="138"/>
      <c r="B53" s="139"/>
    </row>
    <row r="54" spans="1:2" ht="45" customHeight="1" x14ac:dyDescent="0.15">
      <c r="A54" s="140"/>
      <c r="B54" s="141"/>
    </row>
    <row r="55" spans="1:2" ht="36" customHeight="1" x14ac:dyDescent="0.15">
      <c r="A55" s="373" t="s">
        <v>2284</v>
      </c>
      <c r="B55" s="373"/>
    </row>
  </sheetData>
  <mergeCells count="2">
    <mergeCell ref="A1:B1"/>
    <mergeCell ref="A55:B55"/>
  </mergeCells>
  <pageMargins left="0.7" right="0.7" top="0.75" bottom="0.75" header="0.3" footer="0.3"/>
  <pageSetup scale="85"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0070C0"/>
  </sheetPr>
  <dimension ref="A1:K66"/>
  <sheetViews>
    <sheetView workbookViewId="0">
      <selection activeCell="A13" sqref="A13"/>
    </sheetView>
  </sheetViews>
  <sheetFormatPr baseColWidth="10" defaultColWidth="11.25" defaultRowHeight="16" x14ac:dyDescent="0.2"/>
  <cols>
    <col min="1" max="1" width="37" customWidth="1"/>
    <col min="4" max="4" width="11.25" style="85"/>
  </cols>
  <sheetData>
    <row r="1" spans="1:11" ht="18" thickBot="1" x14ac:dyDescent="0.2">
      <c r="A1" s="2" t="s">
        <v>61</v>
      </c>
      <c r="C1" s="60"/>
      <c r="D1" s="60"/>
      <c r="E1" s="60" t="s">
        <v>1779</v>
      </c>
      <c r="F1" s="60" t="s">
        <v>1780</v>
      </c>
      <c r="G1" s="60" t="s">
        <v>1781</v>
      </c>
      <c r="H1" s="60" t="s">
        <v>1782</v>
      </c>
      <c r="I1" s="60" t="s">
        <v>1783</v>
      </c>
    </row>
    <row r="2" spans="1:11" ht="18" thickBot="1" x14ac:dyDescent="0.2">
      <c r="C2" s="68" t="s">
        <v>2253</v>
      </c>
      <c r="D2" s="228" t="s">
        <v>2596</v>
      </c>
      <c r="E2" s="62">
        <f>COUNTIFS(Questions!$B:B,D2,Questions!$M:M,"=1")</f>
        <v>0</v>
      </c>
      <c r="F2" s="63">
        <f>COUNTIF(Questions!$B:B,D2)</f>
        <v>5</v>
      </c>
      <c r="G2" s="63">
        <f>SUMIFS(Questions!T:T,Questions!B:B,D2)</f>
        <v>50</v>
      </c>
      <c r="H2" s="63">
        <f>SUMIFS(Questions!S:S,Questions!B:B,D2)</f>
        <v>80</v>
      </c>
      <c r="I2" s="64">
        <f>G2/H2</f>
        <v>0.625</v>
      </c>
      <c r="J2" t="str">
        <f>C2</f>
        <v>Company</v>
      </c>
    </row>
    <row r="3" spans="1:11" ht="35" thickBot="1" x14ac:dyDescent="0.2">
      <c r="A3" s="2" t="s">
        <v>62</v>
      </c>
      <c r="C3" s="61" t="s">
        <v>16</v>
      </c>
      <c r="D3" s="228" t="s">
        <v>2580</v>
      </c>
      <c r="E3" s="62">
        <f>COUNTIFS(Questions!$B:B,D3,Questions!$M:M,"=1")</f>
        <v>0</v>
      </c>
      <c r="F3" s="63">
        <f>COUNTIF(Questions!$B:B,D3)</f>
        <v>11</v>
      </c>
      <c r="G3" s="63">
        <f>SUMIFS(Questions!T:T,Questions!B:B,D3)</f>
        <v>180</v>
      </c>
      <c r="H3" s="63">
        <f>SUMIFS(Questions!S:S,Questions!B:B,D3)</f>
        <v>220</v>
      </c>
      <c r="I3" s="64">
        <f t="shared" ref="I3:I17" si="0">G3/H3</f>
        <v>0.81818181818181823</v>
      </c>
      <c r="J3" s="314" t="str">
        <f t="shared" ref="J3:J18" si="1">C3</f>
        <v>Documentation</v>
      </c>
    </row>
    <row r="4" spans="1:11" ht="18" thickBot="1" x14ac:dyDescent="0.2">
      <c r="A4" t="s">
        <v>15</v>
      </c>
      <c r="C4" s="68" t="s">
        <v>2694</v>
      </c>
      <c r="D4" s="228" t="s">
        <v>2611</v>
      </c>
      <c r="E4" s="62">
        <f>COUNTIFS(Questions!$B:B,D4,Questions!$M:M,"=1")</f>
        <v>0</v>
      </c>
      <c r="F4" s="63">
        <f>COUNTIF(Questions!$B:B,D4)</f>
        <v>9</v>
      </c>
      <c r="G4" s="63">
        <f>SUMIFS(Questions!T:T,Questions!B:B,D4)</f>
        <v>225</v>
      </c>
      <c r="H4" s="63">
        <f>SUMIFS(Questions!S:S,Questions!B:B,D4)</f>
        <v>225</v>
      </c>
      <c r="I4" s="64">
        <f t="shared" si="0"/>
        <v>1</v>
      </c>
      <c r="J4" s="314" t="str">
        <f t="shared" si="1"/>
        <v>Accessibility</v>
      </c>
    </row>
    <row r="5" spans="1:11" ht="18" thickBot="1" x14ac:dyDescent="0.2">
      <c r="A5" t="s">
        <v>18</v>
      </c>
      <c r="C5" s="68" t="s">
        <v>2608</v>
      </c>
      <c r="D5" s="228" t="s">
        <v>2609</v>
      </c>
      <c r="E5" s="62">
        <f>COUNTIFS(Questions!$B:B,D5,Questions!$M:M,"=1")</f>
        <v>0</v>
      </c>
      <c r="F5" s="63">
        <f>COUNTIF(Questions!$B:B,D5)</f>
        <v>5</v>
      </c>
      <c r="G5" s="63">
        <f>IF(Questions!N19="Yes",SUMIFS(Questions!T:T,Questions!B:B,D5),0)</f>
        <v>40</v>
      </c>
      <c r="H5" s="63">
        <f>IF(Questions!N19="Yes",SUMIFS(Questions!S:S,Questions!B:B,D5),0)</f>
        <v>70</v>
      </c>
      <c r="I5" s="64">
        <f>IF(Questions!N19="Yes",G5/H5,0)</f>
        <v>0.5714285714285714</v>
      </c>
      <c r="J5" s="314" t="str">
        <f>IF(K5=1,C5,"")</f>
        <v>Third Parties</v>
      </c>
      <c r="K5">
        <f>IF(Questions!N19="Yes",1,0)</f>
        <v>1</v>
      </c>
    </row>
    <row r="6" spans="1:11" ht="18" thickBot="1" x14ac:dyDescent="0.2">
      <c r="A6" t="s">
        <v>63</v>
      </c>
      <c r="C6" s="68" t="s">
        <v>73</v>
      </c>
      <c r="D6" s="228" t="s">
        <v>2610</v>
      </c>
      <c r="E6" s="62">
        <f>COUNTIFS(Questions!$B:B,D6,Questions!$M:M,"=1")</f>
        <v>0</v>
      </c>
      <c r="F6" s="63">
        <f>COUNTIF(Questions!$B:B,D6)</f>
        <v>9</v>
      </c>
      <c r="G6" s="63">
        <f>IF(Questions!N23="Yes",SUMIFS(Questions!T:T,Questions!B:B,D6),0)</f>
        <v>90</v>
      </c>
      <c r="H6" s="63">
        <f>IF(Questions!N23="Yes",SUMIFS(Questions!S:S,Questions!B:B,D6),0)</f>
        <v>105</v>
      </c>
      <c r="I6" s="64">
        <f>IF(Questions!N23="Yes",G6/H6,0)</f>
        <v>0.8571428571428571</v>
      </c>
      <c r="J6" s="314" t="str">
        <f>IF(K6=1,C6,"")</f>
        <v>Consulting</v>
      </c>
      <c r="K6" s="314">
        <f>IF(Questions!N23="Yes",1,0)</f>
        <v>1</v>
      </c>
    </row>
    <row r="7" spans="1:11" ht="35" thickBot="1" x14ac:dyDescent="0.2">
      <c r="C7" s="61" t="s">
        <v>1784</v>
      </c>
      <c r="D7" s="228" t="s">
        <v>2597</v>
      </c>
      <c r="E7" s="62">
        <f>COUNTIFS(Questions!$B:B,D7,Questions!$M:M,"=1")</f>
        <v>0</v>
      </c>
      <c r="F7" s="63">
        <f>COUNTIF(Questions!$B:B,D7)</f>
        <v>14</v>
      </c>
      <c r="G7" s="63">
        <f>SUMIFS(Questions!T:T,Questions!B:B,D7)</f>
        <v>315</v>
      </c>
      <c r="H7" s="63">
        <f>SUMIFS(Questions!S:S,Questions!B:B,D7)</f>
        <v>315</v>
      </c>
      <c r="I7" s="64">
        <f t="shared" si="0"/>
        <v>1</v>
      </c>
      <c r="J7" s="314" t="str">
        <f t="shared" si="1"/>
        <v>Application Security</v>
      </c>
    </row>
    <row r="8" spans="1:11" ht="86" thickBot="1" x14ac:dyDescent="0.2">
      <c r="A8" s="2" t="s">
        <v>64</v>
      </c>
      <c r="C8" s="61" t="s">
        <v>1763</v>
      </c>
      <c r="D8" s="228" t="s">
        <v>2600</v>
      </c>
      <c r="E8" s="62">
        <f>COUNTIFS(Questions!$B:B,D8,Questions!$M:M,"=1")</f>
        <v>2</v>
      </c>
      <c r="F8" s="63">
        <f>COUNTIF(Questions!$B:B,D8)</f>
        <v>19</v>
      </c>
      <c r="G8" s="63">
        <f>SUMIFS(Questions!T:T,Questions!B:B,D8)</f>
        <v>260</v>
      </c>
      <c r="H8" s="63">
        <f>SUMIFS(Questions!S:S,Questions!B:B,D8)</f>
        <v>445</v>
      </c>
      <c r="I8" s="64">
        <f t="shared" si="0"/>
        <v>0.5842696629213483</v>
      </c>
      <c r="J8" s="314" t="str">
        <f t="shared" si="1"/>
        <v>Authentication, Authorization, and Accounting</v>
      </c>
    </row>
    <row r="9" spans="1:11" ht="52" thickBot="1" x14ac:dyDescent="0.2">
      <c r="A9" t="s">
        <v>65</v>
      </c>
      <c r="C9" s="69" t="s">
        <v>2612</v>
      </c>
      <c r="D9" s="227" t="s">
        <v>2613</v>
      </c>
      <c r="E9" s="62">
        <f>COUNTIFS(Questions!$B:B,D9,Questions!$M:M,"=1")</f>
        <v>0</v>
      </c>
      <c r="F9" s="63">
        <f>COUNTIF(Questions!$B:B,D9)</f>
        <v>10</v>
      </c>
      <c r="G9" s="63">
        <f>IF(Questions!N20="Yes",SUMIFS(Questions!T:T,Questions!B:B,D9),0)</f>
        <v>210</v>
      </c>
      <c r="H9" s="63">
        <f>IF(Questions!N20="Yes",SUMIFS(Questions!S:S,Questions!B:B,D9),0)</f>
        <v>210</v>
      </c>
      <c r="I9" s="64">
        <f>IF(Questions!N20="Yes",G9/H9,0)</f>
        <v>1</v>
      </c>
      <c r="J9" s="314" t="str">
        <f>IF(K9=1,C9,"")</f>
        <v>Business Contituity Plan</v>
      </c>
      <c r="K9" s="314">
        <f>IF(Questions!N20="Yes",1,0)</f>
        <v>1</v>
      </c>
    </row>
    <row r="10" spans="1:11" ht="35" thickBot="1" x14ac:dyDescent="0.2">
      <c r="A10" t="s">
        <v>66</v>
      </c>
      <c r="C10" s="65" t="s">
        <v>1765</v>
      </c>
      <c r="D10" s="227" t="s">
        <v>2601</v>
      </c>
      <c r="E10" s="62">
        <f>COUNTIFS(Questions!$B:B,D10,Questions!$M:M,"=1")</f>
        <v>0</v>
      </c>
      <c r="F10" s="63">
        <f>COUNTIF(Questions!$B:B,D10)</f>
        <v>16</v>
      </c>
      <c r="G10" s="63">
        <f>SUMIFS(Questions!T:T,Questions!B:B,D10)</f>
        <v>270</v>
      </c>
      <c r="H10" s="63">
        <f>SUMIFS(Questions!S:S,Questions!B:B,D10)</f>
        <v>295</v>
      </c>
      <c r="I10" s="64">
        <f t="shared" si="0"/>
        <v>0.9152542372881356</v>
      </c>
      <c r="J10" s="314" t="str">
        <f t="shared" si="1"/>
        <v>Change Management</v>
      </c>
    </row>
    <row r="11" spans="1:11" ht="18" thickBot="1" x14ac:dyDescent="0.2">
      <c r="A11" t="s">
        <v>67</v>
      </c>
      <c r="C11" s="61" t="s">
        <v>1766</v>
      </c>
      <c r="D11" s="228" t="s">
        <v>2598</v>
      </c>
      <c r="E11" s="62">
        <f>COUNTIFS(Questions!$B:B,D11,Questions!$M:M,"=1")</f>
        <v>0</v>
      </c>
      <c r="F11" s="63">
        <f>COUNTIF(Questions!$B:B,D11)</f>
        <v>24</v>
      </c>
      <c r="G11" s="63">
        <f>SUMIFS(Questions!T:T,Questions!B:B,D11)</f>
        <v>410</v>
      </c>
      <c r="H11" s="63">
        <f>SUMIFS(Questions!S:S,Questions!B:B,D11)</f>
        <v>440</v>
      </c>
      <c r="I11" s="64">
        <f t="shared" si="0"/>
        <v>0.93181818181818177</v>
      </c>
      <c r="J11" s="314" t="str">
        <f t="shared" si="1"/>
        <v>Data</v>
      </c>
    </row>
    <row r="12" spans="1:11" ht="17" x14ac:dyDescent="0.15">
      <c r="A12" t="s">
        <v>24</v>
      </c>
      <c r="C12" s="59" t="s">
        <v>1767</v>
      </c>
      <c r="D12" s="247" t="s">
        <v>2602</v>
      </c>
      <c r="E12" s="62">
        <f>COUNTIFS(Questions!$B:B,D12,Questions!$M:M,"=1")</f>
        <v>0</v>
      </c>
      <c r="F12" s="63">
        <f>COUNTIF(Questions!$B:B,D12)</f>
        <v>17</v>
      </c>
      <c r="G12" s="63">
        <f>SUMIFS(Questions!T:T,Questions!B:B,D12)</f>
        <v>80</v>
      </c>
      <c r="H12" s="63">
        <f>SUMIFS(Questions!S:S,Questions!B:B,D12)</f>
        <v>100</v>
      </c>
      <c r="I12" s="64">
        <f t="shared" si="0"/>
        <v>0.8</v>
      </c>
      <c r="J12" s="314" t="str">
        <f t="shared" si="1"/>
        <v>Datacenter</v>
      </c>
    </row>
    <row r="13" spans="1:11" ht="34" x14ac:dyDescent="0.15">
      <c r="C13" s="247" t="s">
        <v>1768</v>
      </c>
      <c r="D13" s="247" t="s">
        <v>2614</v>
      </c>
      <c r="E13" s="62">
        <f>COUNTIFS(Questions!$B:B,D13,Questions!$M:M,"=1")</f>
        <v>0</v>
      </c>
      <c r="F13" s="63">
        <f>COUNTIF(Questions!$B:B,D13)</f>
        <v>11</v>
      </c>
      <c r="G13" s="63">
        <f>IF(Questions!N21="Yes",SUMIFS(Questions!T:T,Questions!B:B,D13),0)</f>
        <v>170</v>
      </c>
      <c r="H13" s="63">
        <f>IF(Questions!N21="Yes",SUMIFS(Questions!S:S,Questions!B:B,D13),0)</f>
        <v>230</v>
      </c>
      <c r="I13" s="64">
        <f>IF(Questions!N21="Yes",G13/H13,0)</f>
        <v>0.73913043478260865</v>
      </c>
      <c r="J13" s="314" t="str">
        <f>IF(K13=1,C13,"")</f>
        <v>Disaster Recovery Plan</v>
      </c>
      <c r="K13" s="314">
        <f>IF(Questions!N21="Yes",1,0)</f>
        <v>1</v>
      </c>
    </row>
    <row r="14" spans="1:11" ht="51" x14ac:dyDescent="0.15">
      <c r="A14" s="2" t="s">
        <v>68</v>
      </c>
      <c r="C14" s="59" t="s">
        <v>1769</v>
      </c>
      <c r="D14" s="247" t="s">
        <v>2603</v>
      </c>
      <c r="E14" s="62">
        <f>COUNTIFS(Questions!$B:B,D14,Questions!$M:M,"=1")</f>
        <v>0</v>
      </c>
      <c r="F14" s="63">
        <f>COUNTIF(Questions!$B:B,D14)</f>
        <v>11</v>
      </c>
      <c r="G14" s="63">
        <f>SUMIFS(Questions!T:T,Questions!B:B,D14)</f>
        <v>240</v>
      </c>
      <c r="H14" s="63">
        <f>SUMIFS(Questions!S:S,Questions!B:B,D14)</f>
        <v>240</v>
      </c>
      <c r="I14" s="64">
        <f t="shared" si="0"/>
        <v>1</v>
      </c>
      <c r="J14" s="314" t="str">
        <f t="shared" si="1"/>
        <v>Firewalls, IDS, IPS, and Networking</v>
      </c>
    </row>
    <row r="15" spans="1:11" ht="51" x14ac:dyDescent="0.15">
      <c r="A15" t="s">
        <v>69</v>
      </c>
      <c r="C15" s="59" t="s">
        <v>1770</v>
      </c>
      <c r="D15" s="247" t="s">
        <v>2604</v>
      </c>
      <c r="E15" s="62">
        <f>COUNTIFS(Questions!$B:B,D15,Questions!$M:M,"=1")</f>
        <v>0</v>
      </c>
      <c r="F15" s="63">
        <f>COUNTIF(Questions!$B:B,D15)</f>
        <v>17</v>
      </c>
      <c r="G15" s="63">
        <f>SUMIFS(Questions!T:T,Questions!B:B,D15)</f>
        <v>315</v>
      </c>
      <c r="H15" s="63">
        <f>SUMIFS(Questions!S:S,Questions!B:B,D15)</f>
        <v>315</v>
      </c>
      <c r="I15" s="64">
        <f>G15/H15</f>
        <v>1</v>
      </c>
      <c r="J15" s="314" t="str">
        <f t="shared" si="1"/>
        <v>Policies, Procedures, and Processes</v>
      </c>
    </row>
    <row r="16" spans="1:11" ht="34" x14ac:dyDescent="0.15">
      <c r="A16" t="s">
        <v>70</v>
      </c>
      <c r="C16" s="248" t="s">
        <v>2723</v>
      </c>
      <c r="D16" s="248" t="s">
        <v>2731</v>
      </c>
      <c r="E16" s="62">
        <f>COUNTIFS(Questions!$B:B,D16,Questions!$M:M,"=1")</f>
        <v>0</v>
      </c>
      <c r="F16" s="63">
        <f>COUNTIF(Questions!$B:B,D16)</f>
        <v>4</v>
      </c>
      <c r="G16" s="63">
        <f>SUMIFS(Questions!T:T,Questions!B:B,D16)</f>
        <v>45</v>
      </c>
      <c r="H16" s="63">
        <f>SUMIFS(Questions!S:S,Questions!B:B,D16)</f>
        <v>45</v>
      </c>
      <c r="I16" s="64">
        <f>G16/H16</f>
        <v>1</v>
      </c>
      <c r="J16" s="314" t="str">
        <f t="shared" si="1"/>
        <v>Incident Handling</v>
      </c>
    </row>
    <row r="17" spans="1:11" ht="34" x14ac:dyDescent="0.15">
      <c r="A17" t="s">
        <v>71</v>
      </c>
      <c r="C17" s="247" t="s">
        <v>1771</v>
      </c>
      <c r="D17" s="247" t="s">
        <v>2605</v>
      </c>
      <c r="E17" s="62">
        <f>COUNTIFS(Questions!$B:B,D17,Questions!$M:M,"=1")</f>
        <v>0</v>
      </c>
      <c r="F17" s="63">
        <f>COUNTIF(Questions!$B:B,D17)</f>
        <v>5</v>
      </c>
      <c r="G17" s="63">
        <f>SUMIFS(Questions!T:T,Questions!B:B,D17)</f>
        <v>55</v>
      </c>
      <c r="H17" s="63">
        <f>SUMIFS(Questions!S:S,Questions!B:B,D17)</f>
        <v>90</v>
      </c>
      <c r="I17" s="64">
        <f t="shared" si="0"/>
        <v>0.61111111111111116</v>
      </c>
      <c r="J17" s="314" t="str">
        <f t="shared" si="1"/>
        <v>Quality Assurance</v>
      </c>
    </row>
    <row r="18" spans="1:11" ht="34" x14ac:dyDescent="0.15">
      <c r="A18" t="s">
        <v>72</v>
      </c>
      <c r="C18" s="66" t="s">
        <v>1773</v>
      </c>
      <c r="D18" s="248" t="s">
        <v>2599</v>
      </c>
      <c r="E18" s="62">
        <f>COUNTIFS(Questions!$B:B,D18,Questions!$M:M,"=1")</f>
        <v>0</v>
      </c>
      <c r="F18" s="63">
        <f>COUNTIF(Questions!$B:B,D18)</f>
        <v>6</v>
      </c>
      <c r="G18" s="63">
        <f>SUMIFS(Questions!T:T,Questions!B:B,D18)</f>
        <v>130</v>
      </c>
      <c r="H18" s="63">
        <f>SUMIFS(Questions!S:S,Questions!B:B,D18)</f>
        <v>130</v>
      </c>
      <c r="I18" s="64">
        <f>G18/H18</f>
        <v>1</v>
      </c>
      <c r="J18" s="314" t="str">
        <f t="shared" si="1"/>
        <v>Vulnerability Scanning</v>
      </c>
    </row>
    <row r="19" spans="1:11" ht="17" x14ac:dyDescent="0.15">
      <c r="A19" t="s">
        <v>24</v>
      </c>
      <c r="C19" s="248" t="s">
        <v>439</v>
      </c>
      <c r="D19" s="248" t="s">
        <v>2606</v>
      </c>
      <c r="E19" s="62">
        <f>COUNTIFS(Questions!$B:B,D19,Questions!$M:M,"=1")</f>
        <v>0</v>
      </c>
      <c r="F19" s="63">
        <f>COUNTIF(Questions!$B:B,D19)</f>
        <v>29</v>
      </c>
      <c r="G19" s="63">
        <f>SUMIFS(Questions!T:T,Questions!B:B,D19)</f>
        <v>0</v>
      </c>
      <c r="H19" s="63">
        <f>IF(Questions!N18="Yes",SUMIFS(Questions!S:S,Questions!B:B,D19),0)</f>
        <v>0</v>
      </c>
      <c r="I19" s="64">
        <f>IF(Questions!N18="Yes",G19/H19,0)</f>
        <v>0</v>
      </c>
      <c r="J19" s="345" t="str">
        <f>IF(K19=1,C19,"")</f>
        <v/>
      </c>
      <c r="K19" s="314">
        <f>IF(Questions!N18="Yes",1,0)</f>
        <v>0</v>
      </c>
    </row>
    <row r="20" spans="1:11" ht="17" x14ac:dyDescent="0.15">
      <c r="C20" s="248" t="s">
        <v>2693</v>
      </c>
      <c r="D20" s="248" t="s">
        <v>2607</v>
      </c>
      <c r="E20" s="62">
        <f>COUNTIFS(Questions!$B:B,D20,Questions!$M:M,"=1")</f>
        <v>0</v>
      </c>
      <c r="F20" s="63">
        <f>COUNTIF(Questions!$B:B,D20)</f>
        <v>12</v>
      </c>
      <c r="G20" s="63">
        <f>SUMIFS(Questions!T:T,Questions!B:B,D20)</f>
        <v>120</v>
      </c>
      <c r="H20" s="63">
        <f>IF(Questions!N22="Yes",SUMIFS(Questions!S:S,Questions!B:B,D20),0)</f>
        <v>220</v>
      </c>
      <c r="I20" s="64">
        <f>IF(Questions!N22="Yes",G20/H20,0)</f>
        <v>0.54545454545454541</v>
      </c>
      <c r="J20" s="314" t="str">
        <f>IF(K20=1,C20,"")</f>
        <v>PCI-DSS</v>
      </c>
      <c r="K20" s="314">
        <f>IF(Questions!N22="Yes",1,0)</f>
        <v>1</v>
      </c>
    </row>
    <row r="21" spans="1:11" ht="17" x14ac:dyDescent="0.15">
      <c r="A21" s="2" t="s">
        <v>87</v>
      </c>
      <c r="C21" s="66"/>
      <c r="D21" s="248"/>
      <c r="E21" s="62">
        <f>SUM(E2:E20)</f>
        <v>2</v>
      </c>
      <c r="F21" s="62">
        <f>SUM(F2:F20)</f>
        <v>234</v>
      </c>
      <c r="G21" s="62">
        <f>SUM(G2:G20)</f>
        <v>3205</v>
      </c>
      <c r="H21" s="62">
        <f>SUM(H2:H20)</f>
        <v>3775</v>
      </c>
      <c r="I21" s="64">
        <f>G21/H21</f>
        <v>0.84900662251655634</v>
      </c>
    </row>
    <row r="22" spans="1:11" ht="17" x14ac:dyDescent="0.15">
      <c r="A22" t="s">
        <v>88</v>
      </c>
      <c r="C22" s="66"/>
      <c r="D22" s="248"/>
      <c r="E22" s="62"/>
      <c r="F22" s="63"/>
      <c r="G22" s="63"/>
      <c r="H22" s="63"/>
      <c r="I22" s="64"/>
    </row>
    <row r="23" spans="1:11" ht="17" x14ac:dyDescent="0.15">
      <c r="A23" t="s">
        <v>89</v>
      </c>
      <c r="C23" s="66"/>
      <c r="D23" s="248"/>
      <c r="E23" s="62"/>
      <c r="F23" s="63"/>
      <c r="G23" s="63"/>
      <c r="H23" s="63"/>
      <c r="I23" s="64"/>
    </row>
    <row r="25" spans="1:11" ht="34" x14ac:dyDescent="0.2">
      <c r="A25" s="2" t="s">
        <v>387</v>
      </c>
      <c r="C25" s="2" t="s">
        <v>2700</v>
      </c>
    </row>
    <row r="26" spans="1:11" ht="17" x14ac:dyDescent="0.2">
      <c r="A26" t="s">
        <v>388</v>
      </c>
      <c r="C26" s="190" t="s">
        <v>2701</v>
      </c>
    </row>
    <row r="27" spans="1:11" ht="17" x14ac:dyDescent="0.2">
      <c r="A27" t="s">
        <v>389</v>
      </c>
      <c r="C27" s="190" t="s">
        <v>2702</v>
      </c>
    </row>
    <row r="28" spans="1:11" ht="51" x14ac:dyDescent="0.2">
      <c r="C28" s="190" t="s">
        <v>2703</v>
      </c>
    </row>
    <row r="29" spans="1:11" ht="17" x14ac:dyDescent="0.2">
      <c r="A29" s="2" t="s">
        <v>390</v>
      </c>
      <c r="C29" s="190" t="s">
        <v>2704</v>
      </c>
    </row>
    <row r="30" spans="1:11" ht="17" x14ac:dyDescent="0.2">
      <c r="A30" t="s">
        <v>391</v>
      </c>
    </row>
    <row r="31" spans="1:11" ht="17" x14ac:dyDescent="0.2">
      <c r="A31" t="s">
        <v>392</v>
      </c>
    </row>
    <row r="33" spans="1:1" ht="17" x14ac:dyDescent="0.2">
      <c r="A33" s="2" t="s">
        <v>397</v>
      </c>
    </row>
    <row r="34" spans="1:1" ht="17" x14ac:dyDescent="0.2">
      <c r="A34" t="s">
        <v>398</v>
      </c>
    </row>
    <row r="35" spans="1:1" ht="17" x14ac:dyDescent="0.2">
      <c r="A35" t="s">
        <v>399</v>
      </c>
    </row>
    <row r="36" spans="1:1" ht="17" x14ac:dyDescent="0.2">
      <c r="A36" t="s">
        <v>400</v>
      </c>
    </row>
    <row r="37" spans="1:1" ht="17" x14ac:dyDescent="0.2">
      <c r="A37" t="s">
        <v>401</v>
      </c>
    </row>
    <row r="38" spans="1:1" ht="17" x14ac:dyDescent="0.2">
      <c r="A38" t="s">
        <v>63</v>
      </c>
    </row>
    <row r="40" spans="1:1" ht="17" x14ac:dyDescent="0.2">
      <c r="A40" t="s">
        <v>2593</v>
      </c>
    </row>
    <row r="42" spans="1:1" x14ac:dyDescent="0.2">
      <c r="A42">
        <v>0</v>
      </c>
    </row>
    <row r="43" spans="1:1" x14ac:dyDescent="0.2">
      <c r="A43">
        <v>5</v>
      </c>
    </row>
    <row r="44" spans="1:1" x14ac:dyDescent="0.2">
      <c r="A44">
        <v>10</v>
      </c>
    </row>
    <row r="45" spans="1:1" x14ac:dyDescent="0.2">
      <c r="A45">
        <v>15</v>
      </c>
    </row>
    <row r="46" spans="1:1" x14ac:dyDescent="0.2">
      <c r="A46">
        <v>20</v>
      </c>
    </row>
    <row r="47" spans="1:1" x14ac:dyDescent="0.2">
      <c r="A47">
        <v>25</v>
      </c>
    </row>
    <row r="48" spans="1:1" x14ac:dyDescent="0.2">
      <c r="A48">
        <v>40</v>
      </c>
    </row>
    <row r="49" spans="1:2" ht="17" x14ac:dyDescent="0.2">
      <c r="A49" s="190" t="s">
        <v>2617</v>
      </c>
    </row>
    <row r="50" spans="1:2" ht="17" x14ac:dyDescent="0.2">
      <c r="A50" s="190" t="s">
        <v>2618</v>
      </c>
    </row>
    <row r="51" spans="1:2" ht="17" x14ac:dyDescent="0.2">
      <c r="A51" s="190" t="s">
        <v>2619</v>
      </c>
    </row>
    <row r="52" spans="1:2" ht="17" x14ac:dyDescent="0.2">
      <c r="A52" s="190" t="s">
        <v>2620</v>
      </c>
    </row>
    <row r="53" spans="1:2" ht="17" x14ac:dyDescent="0.2">
      <c r="A53" s="190" t="s">
        <v>2621</v>
      </c>
    </row>
    <row r="54" spans="1:2" ht="17" x14ac:dyDescent="0.2">
      <c r="A54" s="190" t="s">
        <v>2622</v>
      </c>
    </row>
    <row r="55" spans="1:2" ht="17" x14ac:dyDescent="0.2">
      <c r="A55" s="190" t="s">
        <v>2623</v>
      </c>
    </row>
    <row r="56" spans="1:2" ht="17" x14ac:dyDescent="0.2">
      <c r="A56" s="190" t="s">
        <v>2624</v>
      </c>
    </row>
    <row r="60" spans="1:2" ht="17" x14ac:dyDescent="0.15">
      <c r="A60" s="127" t="s">
        <v>438</v>
      </c>
      <c r="B60" s="128">
        <v>4</v>
      </c>
    </row>
    <row r="61" spans="1:2" ht="17" x14ac:dyDescent="0.15">
      <c r="A61" s="127" t="s">
        <v>439</v>
      </c>
      <c r="B61" s="128">
        <v>5</v>
      </c>
    </row>
    <row r="62" spans="1:2" ht="17" x14ac:dyDescent="0.15">
      <c r="A62" s="127" t="s">
        <v>631</v>
      </c>
      <c r="B62" s="128">
        <v>6</v>
      </c>
    </row>
    <row r="63" spans="1:2" ht="17" x14ac:dyDescent="0.15">
      <c r="A63" s="127" t="s">
        <v>442</v>
      </c>
      <c r="B63" s="128">
        <v>7</v>
      </c>
    </row>
    <row r="64" spans="1:2" ht="17" x14ac:dyDescent="0.15">
      <c r="A64" s="127" t="s">
        <v>441</v>
      </c>
      <c r="B64" s="128">
        <v>8</v>
      </c>
    </row>
    <row r="65" spans="1:2" ht="17" x14ac:dyDescent="0.15">
      <c r="A65" s="127" t="s">
        <v>440</v>
      </c>
      <c r="B65" s="128">
        <v>9</v>
      </c>
    </row>
    <row r="66" spans="1:2" ht="17" x14ac:dyDescent="0.15">
      <c r="A66" s="129" t="s">
        <v>1774</v>
      </c>
      <c r="B66" s="128">
        <v>10</v>
      </c>
    </row>
  </sheetData>
  <conditionalFormatting sqref="J5">
    <cfRule type="expression" dxfId="17" priority="7" stopIfTrue="1">
      <formula>"IF($K5=""1"")"</formula>
    </cfRule>
  </conditionalFormatting>
  <conditionalFormatting sqref="J6">
    <cfRule type="expression" dxfId="16" priority="6" stopIfTrue="1">
      <formula>"IF($K5=""1"")"</formula>
    </cfRule>
  </conditionalFormatting>
  <conditionalFormatting sqref="J9">
    <cfRule type="expression" dxfId="15" priority="5" stopIfTrue="1">
      <formula>"IF($K5=""1"")"</formula>
    </cfRule>
  </conditionalFormatting>
  <conditionalFormatting sqref="J13">
    <cfRule type="expression" dxfId="14" priority="4" stopIfTrue="1">
      <formula>"IF($K5=""1"")"</formula>
    </cfRule>
  </conditionalFormatting>
  <conditionalFormatting sqref="J20">
    <cfRule type="expression" dxfId="13" priority="2" stopIfTrue="1">
      <formula>"IF($K5=""1"")"</formula>
    </cfRule>
  </conditionalFormatting>
  <conditionalFormatting sqref="J19">
    <cfRule type="expression" dxfId="12" priority="1" stopIfTrue="1">
      <formula>"IF($K5=""1"")"</formula>
    </cfRule>
  </conditionalFormatting>
  <pageMargins left="0.7" right="0.7" top="0.75" bottom="0.75" header="0.3" footer="0.3"/>
  <pageSetup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L1685"/>
  <sheetViews>
    <sheetView workbookViewId="0">
      <selection activeCell="A5" sqref="A5"/>
    </sheetView>
  </sheetViews>
  <sheetFormatPr baseColWidth="10" defaultColWidth="8.625" defaultRowHeight="12" x14ac:dyDescent="0.2"/>
  <cols>
    <col min="1" max="1" width="10.125" style="67" bestFit="1" customWidth="1"/>
    <col min="2" max="2" width="12" style="67" customWidth="1"/>
    <col min="3" max="3" width="12.25" style="67" customWidth="1"/>
    <col min="4" max="4" width="9.25" style="67" customWidth="1"/>
    <col min="5" max="5" width="9.25" style="67" bestFit="1" customWidth="1"/>
    <col min="6" max="6" width="11.75" style="67" bestFit="1" customWidth="1"/>
    <col min="7" max="7" width="12" style="67" bestFit="1" customWidth="1"/>
    <col min="8" max="8" width="15.125" style="67" customWidth="1"/>
    <col min="9" max="9" width="8.125" style="67" customWidth="1"/>
    <col min="10" max="10" width="15.75" style="67" bestFit="1" customWidth="1"/>
    <col min="11" max="11" width="8.125" style="67" customWidth="1"/>
    <col min="12" max="16384" width="8.625" style="67"/>
  </cols>
  <sheetData>
    <row r="1" spans="1:12" ht="16" x14ac:dyDescent="0.2">
      <c r="A1" s="341" t="s">
        <v>1761</v>
      </c>
      <c r="B1" s="342" t="s">
        <v>1804</v>
      </c>
      <c r="L1"/>
    </row>
    <row r="2" spans="1:12" ht="16" x14ac:dyDescent="0.2">
      <c r="A2" s="341" t="s">
        <v>1785</v>
      </c>
      <c r="B2" s="343">
        <v>0</v>
      </c>
      <c r="L2"/>
    </row>
    <row r="3" spans="1:12" ht="16" x14ac:dyDescent="0.2">
      <c r="L3"/>
    </row>
    <row r="4" spans="1:12" ht="39" x14ac:dyDescent="0.2">
      <c r="A4" s="341" t="s">
        <v>1803</v>
      </c>
      <c r="B4" s="341" t="s">
        <v>1759</v>
      </c>
      <c r="C4" s="341" t="s">
        <v>1760</v>
      </c>
      <c r="D4" s="341" t="s">
        <v>439</v>
      </c>
      <c r="E4" s="341" t="s">
        <v>1802</v>
      </c>
      <c r="F4" s="341" t="s">
        <v>442</v>
      </c>
      <c r="G4" s="341" t="s">
        <v>441</v>
      </c>
      <c r="H4" s="341" t="s">
        <v>440</v>
      </c>
      <c r="I4" s="341" t="s">
        <v>1774</v>
      </c>
      <c r="J4"/>
      <c r="K4"/>
      <c r="L4"/>
    </row>
    <row r="5" spans="1:12" ht="104" x14ac:dyDescent="0.2">
      <c r="A5" s="343" t="s">
        <v>123</v>
      </c>
      <c r="B5" s="343" t="s">
        <v>74</v>
      </c>
      <c r="C5" s="343">
        <v>0</v>
      </c>
      <c r="D5" s="344" t="s">
        <v>463</v>
      </c>
      <c r="E5" s="343" t="s">
        <v>464</v>
      </c>
      <c r="F5" s="343" t="s">
        <v>518</v>
      </c>
      <c r="G5" s="343" t="s">
        <v>518</v>
      </c>
      <c r="H5" s="343" t="s">
        <v>604</v>
      </c>
      <c r="I5" s="343" t="s">
        <v>2732</v>
      </c>
      <c r="J5"/>
      <c r="K5"/>
      <c r="L5"/>
    </row>
    <row r="6" spans="1:12" ht="117" x14ac:dyDescent="0.2">
      <c r="A6" s="343" t="s">
        <v>124</v>
      </c>
      <c r="B6" s="343" t="s">
        <v>443</v>
      </c>
      <c r="C6" s="343">
        <v>0</v>
      </c>
      <c r="D6" s="344" t="s">
        <v>2732</v>
      </c>
      <c r="E6" s="343" t="s">
        <v>2732</v>
      </c>
      <c r="F6" s="343" t="s">
        <v>519</v>
      </c>
      <c r="G6" s="343" t="s">
        <v>519</v>
      </c>
      <c r="H6" s="343" t="s">
        <v>2732</v>
      </c>
      <c r="I6" s="343">
        <v>13</v>
      </c>
      <c r="J6"/>
      <c r="K6"/>
      <c r="L6"/>
    </row>
    <row r="7" spans="1:12" ht="65" x14ac:dyDescent="0.2">
      <c r="A7" s="343" t="s">
        <v>125</v>
      </c>
      <c r="B7" s="343" t="s">
        <v>2412</v>
      </c>
      <c r="C7" s="343">
        <v>0</v>
      </c>
      <c r="D7" s="344" t="s">
        <v>2732</v>
      </c>
      <c r="E7" s="343" t="s">
        <v>465</v>
      </c>
      <c r="F7" s="343" t="s">
        <v>520</v>
      </c>
      <c r="G7" s="343" t="s">
        <v>520</v>
      </c>
      <c r="H7" s="343" t="s">
        <v>605</v>
      </c>
      <c r="I7" s="343">
        <v>12</v>
      </c>
      <c r="J7"/>
      <c r="K7"/>
      <c r="L7"/>
    </row>
    <row r="8" spans="1:12" ht="65" x14ac:dyDescent="0.2">
      <c r="A8" s="343" t="s">
        <v>126</v>
      </c>
      <c r="B8" s="343" t="s">
        <v>2415</v>
      </c>
      <c r="C8" s="343">
        <v>0</v>
      </c>
      <c r="D8" s="344" t="s">
        <v>2732</v>
      </c>
      <c r="E8" s="343" t="s">
        <v>2732</v>
      </c>
      <c r="F8" s="343" t="s">
        <v>2732</v>
      </c>
      <c r="G8" s="343" t="s">
        <v>2732</v>
      </c>
      <c r="H8" s="343" t="s">
        <v>2732</v>
      </c>
      <c r="I8" s="343" t="s">
        <v>2732</v>
      </c>
      <c r="J8"/>
      <c r="K8"/>
      <c r="L8"/>
    </row>
    <row r="9" spans="1:12" ht="65" x14ac:dyDescent="0.2">
      <c r="A9" s="343" t="s">
        <v>127</v>
      </c>
      <c r="B9" s="343" t="s">
        <v>2697</v>
      </c>
      <c r="C9" s="343">
        <v>0</v>
      </c>
      <c r="D9" s="344" t="s">
        <v>2732</v>
      </c>
      <c r="E9" s="343" t="s">
        <v>465</v>
      </c>
      <c r="F9" s="343" t="s">
        <v>520</v>
      </c>
      <c r="G9" s="343" t="s">
        <v>520</v>
      </c>
      <c r="H9" s="343" t="s">
        <v>606</v>
      </c>
      <c r="I9" s="343">
        <v>12</v>
      </c>
      <c r="J9"/>
      <c r="K9"/>
      <c r="L9"/>
    </row>
    <row r="10" spans="1:12" ht="16" x14ac:dyDescent="0.2">
      <c r="A10"/>
      <c r="B10"/>
      <c r="C10"/>
      <c r="D10"/>
      <c r="E10"/>
      <c r="F10"/>
      <c r="G10"/>
      <c r="H10"/>
      <c r="I10"/>
      <c r="J10"/>
      <c r="K10"/>
      <c r="L10"/>
    </row>
    <row r="11" spans="1:12" ht="16" x14ac:dyDescent="0.2">
      <c r="A11"/>
      <c r="B11"/>
      <c r="C11"/>
      <c r="D11"/>
      <c r="E11"/>
      <c r="F11"/>
      <c r="G11"/>
      <c r="H11"/>
      <c r="I11"/>
      <c r="J11"/>
      <c r="K11"/>
      <c r="L11"/>
    </row>
    <row r="12" spans="1:12" ht="16" x14ac:dyDescent="0.2">
      <c r="A12"/>
      <c r="B12"/>
      <c r="C12"/>
      <c r="D12"/>
      <c r="E12"/>
      <c r="F12"/>
      <c r="G12"/>
      <c r="H12"/>
      <c r="I12"/>
      <c r="J12"/>
      <c r="K12"/>
      <c r="L12"/>
    </row>
    <row r="13" spans="1:12" ht="16" x14ac:dyDescent="0.2">
      <c r="A13"/>
      <c r="B13"/>
      <c r="C13"/>
      <c r="D13"/>
      <c r="E13"/>
      <c r="F13"/>
      <c r="G13"/>
      <c r="H13"/>
      <c r="I13"/>
      <c r="J13"/>
      <c r="K13"/>
      <c r="L13"/>
    </row>
    <row r="14" spans="1:12" ht="16" x14ac:dyDescent="0.2">
      <c r="A14"/>
      <c r="B14"/>
      <c r="C14"/>
      <c r="D14"/>
      <c r="E14"/>
      <c r="F14"/>
      <c r="G14"/>
      <c r="H14"/>
      <c r="I14"/>
      <c r="J14"/>
      <c r="K14"/>
      <c r="L14"/>
    </row>
    <row r="15" spans="1:12" ht="16" x14ac:dyDescent="0.2">
      <c r="A15"/>
      <c r="B15"/>
      <c r="C15"/>
      <c r="D15"/>
      <c r="E15"/>
      <c r="F15"/>
      <c r="G15"/>
      <c r="H15"/>
      <c r="I15"/>
      <c r="J15"/>
      <c r="K15"/>
      <c r="L15"/>
    </row>
    <row r="16" spans="1:12" ht="16" x14ac:dyDescent="0.2">
      <c r="A16"/>
      <c r="B16"/>
      <c r="C16"/>
      <c r="D16"/>
      <c r="E16"/>
      <c r="F16"/>
      <c r="G16"/>
      <c r="H16"/>
      <c r="I16"/>
      <c r="J16"/>
      <c r="K16"/>
      <c r="L16"/>
    </row>
    <row r="17" spans="1:12" ht="16" x14ac:dyDescent="0.2">
      <c r="A17"/>
      <c r="B17"/>
      <c r="C17"/>
      <c r="D17"/>
      <c r="E17"/>
      <c r="F17"/>
      <c r="G17"/>
      <c r="H17"/>
      <c r="I17"/>
      <c r="J17"/>
      <c r="K17"/>
      <c r="L17"/>
    </row>
    <row r="18" spans="1:12" ht="16" x14ac:dyDescent="0.2">
      <c r="A18"/>
      <c r="B18"/>
      <c r="C18"/>
      <c r="D18"/>
      <c r="E18"/>
      <c r="F18"/>
      <c r="G18"/>
      <c r="H18"/>
      <c r="I18"/>
      <c r="J18"/>
      <c r="K18"/>
      <c r="L18"/>
    </row>
    <row r="19" spans="1:12" ht="16" x14ac:dyDescent="0.2">
      <c r="A19"/>
      <c r="B19"/>
      <c r="C19"/>
      <c r="D19"/>
      <c r="E19"/>
      <c r="F19"/>
      <c r="G19"/>
      <c r="H19"/>
      <c r="I19"/>
      <c r="J19"/>
      <c r="K19"/>
    </row>
    <row r="20" spans="1:12" ht="16" x14ac:dyDescent="0.2">
      <c r="A20"/>
      <c r="B20"/>
      <c r="C20"/>
      <c r="D20"/>
      <c r="E20"/>
      <c r="F20"/>
      <c r="G20"/>
      <c r="H20"/>
      <c r="I20"/>
      <c r="J20"/>
      <c r="K20"/>
    </row>
    <row r="21" spans="1:12" ht="16" x14ac:dyDescent="0.2">
      <c r="A21"/>
      <c r="B21"/>
      <c r="C21"/>
      <c r="D21"/>
      <c r="E21"/>
      <c r="F21"/>
      <c r="G21"/>
      <c r="H21"/>
      <c r="I21"/>
      <c r="J21"/>
      <c r="K21"/>
    </row>
    <row r="22" spans="1:12" ht="16" x14ac:dyDescent="0.2">
      <c r="A22"/>
      <c r="B22"/>
      <c r="C22"/>
      <c r="D22"/>
      <c r="E22"/>
      <c r="F22"/>
      <c r="G22"/>
      <c r="H22"/>
      <c r="I22"/>
      <c r="J22"/>
      <c r="K22"/>
    </row>
    <row r="23" spans="1:12" ht="16" x14ac:dyDescent="0.2">
      <c r="A23"/>
      <c r="B23"/>
      <c r="C23"/>
      <c r="D23"/>
      <c r="E23"/>
      <c r="F23"/>
      <c r="G23"/>
      <c r="H23"/>
      <c r="I23"/>
      <c r="J23"/>
      <c r="K23"/>
    </row>
    <row r="24" spans="1:12" ht="16" x14ac:dyDescent="0.2">
      <c r="A24"/>
      <c r="B24"/>
      <c r="C24"/>
      <c r="D24"/>
      <c r="E24"/>
      <c r="F24"/>
      <c r="G24"/>
      <c r="H24"/>
      <c r="I24"/>
      <c r="J24"/>
      <c r="K24"/>
    </row>
    <row r="25" spans="1:12" ht="16" x14ac:dyDescent="0.2">
      <c r="A25"/>
      <c r="B25"/>
      <c r="C25"/>
      <c r="D25"/>
      <c r="E25"/>
      <c r="F25"/>
      <c r="G25"/>
      <c r="H25"/>
      <c r="I25"/>
      <c r="J25"/>
      <c r="K25"/>
    </row>
    <row r="26" spans="1:12" ht="16" x14ac:dyDescent="0.2">
      <c r="A26"/>
      <c r="B26"/>
      <c r="C26"/>
      <c r="D26"/>
      <c r="E26"/>
      <c r="F26"/>
      <c r="G26"/>
      <c r="H26"/>
      <c r="I26"/>
      <c r="J26"/>
      <c r="K26"/>
    </row>
    <row r="27" spans="1:12" ht="16" x14ac:dyDescent="0.2">
      <c r="A27"/>
      <c r="B27"/>
      <c r="C27"/>
      <c r="D27"/>
      <c r="E27"/>
      <c r="F27"/>
      <c r="G27"/>
      <c r="H27"/>
      <c r="I27"/>
      <c r="J27"/>
      <c r="K27"/>
    </row>
    <row r="28" spans="1:12" ht="16" x14ac:dyDescent="0.2">
      <c r="A28"/>
      <c r="B28"/>
      <c r="C28"/>
      <c r="D28"/>
      <c r="E28"/>
      <c r="F28"/>
      <c r="G28"/>
      <c r="H28"/>
      <c r="I28"/>
      <c r="J28"/>
      <c r="K28"/>
    </row>
    <row r="29" spans="1:12" ht="16" x14ac:dyDescent="0.2">
      <c r="A29"/>
      <c r="B29"/>
      <c r="C29"/>
      <c r="D29"/>
      <c r="E29"/>
      <c r="F29"/>
      <c r="G29"/>
      <c r="H29"/>
      <c r="I29"/>
      <c r="J29"/>
      <c r="K29"/>
    </row>
    <row r="30" spans="1:12" ht="16" x14ac:dyDescent="0.2">
      <c r="A30"/>
      <c r="B30"/>
      <c r="C30"/>
      <c r="D30"/>
      <c r="E30"/>
      <c r="F30"/>
      <c r="G30"/>
      <c r="H30"/>
      <c r="I30"/>
      <c r="J30"/>
      <c r="K30"/>
    </row>
    <row r="31" spans="1:12" ht="16" x14ac:dyDescent="0.2">
      <c r="A31"/>
      <c r="B31"/>
      <c r="C31"/>
      <c r="D31"/>
      <c r="E31"/>
      <c r="F31"/>
      <c r="G31"/>
      <c r="H31"/>
      <c r="I31"/>
      <c r="J31"/>
      <c r="K31"/>
    </row>
    <row r="32" spans="1:12" ht="16" x14ac:dyDescent="0.2">
      <c r="A32"/>
      <c r="B32"/>
      <c r="C32"/>
      <c r="D32"/>
      <c r="E32"/>
      <c r="F32"/>
      <c r="G32"/>
      <c r="H32"/>
      <c r="I32"/>
      <c r="J32"/>
      <c r="K32"/>
    </row>
    <row r="33" spans="1:11" ht="16" x14ac:dyDescent="0.2">
      <c r="A33"/>
      <c r="B33"/>
      <c r="C33"/>
      <c r="D33"/>
      <c r="E33"/>
      <c r="F33"/>
      <c r="G33"/>
      <c r="H33"/>
      <c r="I33"/>
      <c r="J33"/>
      <c r="K33"/>
    </row>
    <row r="34" spans="1:11" ht="16" x14ac:dyDescent="0.2">
      <c r="A34"/>
      <c r="B34"/>
      <c r="C34"/>
      <c r="D34"/>
      <c r="E34"/>
      <c r="F34"/>
      <c r="G34"/>
      <c r="H34"/>
      <c r="I34"/>
      <c r="J34"/>
      <c r="K34"/>
    </row>
    <row r="35" spans="1:11" ht="16" x14ac:dyDescent="0.2">
      <c r="A35"/>
      <c r="B35"/>
      <c r="C35"/>
      <c r="D35"/>
      <c r="E35"/>
      <c r="F35"/>
      <c r="G35"/>
      <c r="H35"/>
      <c r="I35"/>
      <c r="J35"/>
      <c r="K35"/>
    </row>
    <row r="36" spans="1:11" ht="16" x14ac:dyDescent="0.2">
      <c r="A36"/>
      <c r="B36"/>
      <c r="C36"/>
      <c r="D36"/>
      <c r="E36"/>
      <c r="F36"/>
      <c r="G36"/>
      <c r="H36"/>
      <c r="I36"/>
      <c r="J36"/>
      <c r="K36"/>
    </row>
    <row r="37" spans="1:11" ht="16" x14ac:dyDescent="0.2">
      <c r="A37"/>
      <c r="B37"/>
      <c r="C37"/>
      <c r="D37"/>
      <c r="E37"/>
      <c r="F37"/>
      <c r="G37"/>
      <c r="H37"/>
      <c r="I37"/>
      <c r="J37"/>
      <c r="K37"/>
    </row>
    <row r="38" spans="1:11" ht="16" x14ac:dyDescent="0.2">
      <c r="A38"/>
      <c r="B38"/>
      <c r="C38"/>
      <c r="D38"/>
      <c r="E38"/>
      <c r="F38"/>
      <c r="G38"/>
      <c r="H38"/>
      <c r="I38"/>
      <c r="J38"/>
      <c r="K38"/>
    </row>
    <row r="39" spans="1:11" ht="16" x14ac:dyDescent="0.2">
      <c r="A39"/>
      <c r="B39"/>
      <c r="C39"/>
      <c r="D39"/>
      <c r="E39"/>
      <c r="F39"/>
      <c r="G39"/>
      <c r="H39"/>
      <c r="I39"/>
      <c r="J39"/>
      <c r="K39"/>
    </row>
    <row r="40" spans="1:11" ht="16" x14ac:dyDescent="0.2">
      <c r="A40"/>
      <c r="B40"/>
      <c r="C40"/>
      <c r="D40"/>
      <c r="E40"/>
      <c r="F40"/>
      <c r="G40"/>
      <c r="H40"/>
      <c r="I40"/>
      <c r="J40"/>
      <c r="K40"/>
    </row>
    <row r="41" spans="1:11" ht="16" x14ac:dyDescent="0.2">
      <c r="A41"/>
      <c r="B41"/>
      <c r="C41"/>
      <c r="D41"/>
      <c r="E41"/>
      <c r="F41"/>
      <c r="G41"/>
      <c r="H41"/>
      <c r="I41"/>
      <c r="J41"/>
      <c r="K41"/>
    </row>
    <row r="42" spans="1:11" ht="16" x14ac:dyDescent="0.2">
      <c r="A42"/>
      <c r="B42"/>
      <c r="C42"/>
      <c r="D42"/>
      <c r="E42"/>
      <c r="F42"/>
      <c r="G42"/>
      <c r="H42"/>
      <c r="I42"/>
      <c r="J42"/>
      <c r="K42"/>
    </row>
    <row r="43" spans="1:11" ht="16" x14ac:dyDescent="0.2">
      <c r="A43"/>
      <c r="B43"/>
      <c r="C43"/>
      <c r="D43"/>
      <c r="E43"/>
      <c r="F43"/>
      <c r="G43"/>
      <c r="H43"/>
      <c r="I43"/>
      <c r="J43"/>
      <c r="K43"/>
    </row>
    <row r="44" spans="1:11" ht="16" x14ac:dyDescent="0.2">
      <c r="A44"/>
      <c r="B44"/>
      <c r="C44"/>
      <c r="D44"/>
      <c r="E44"/>
      <c r="F44"/>
      <c r="G44"/>
      <c r="H44"/>
      <c r="I44"/>
      <c r="J44"/>
      <c r="K44"/>
    </row>
    <row r="45" spans="1:11" ht="16" x14ac:dyDescent="0.2">
      <c r="A45"/>
      <c r="B45"/>
      <c r="C45"/>
      <c r="D45"/>
      <c r="E45"/>
      <c r="F45"/>
      <c r="G45"/>
      <c r="H45"/>
      <c r="I45"/>
      <c r="J45"/>
      <c r="K45"/>
    </row>
    <row r="46" spans="1:11" ht="16" x14ac:dyDescent="0.2">
      <c r="A46"/>
      <c r="B46"/>
      <c r="C46"/>
      <c r="D46"/>
      <c r="E46"/>
      <c r="F46"/>
      <c r="G46"/>
      <c r="H46"/>
      <c r="I46"/>
      <c r="J46"/>
      <c r="K46"/>
    </row>
    <row r="47" spans="1:11" ht="16" x14ac:dyDescent="0.2">
      <c r="A47"/>
      <c r="B47"/>
      <c r="C47"/>
      <c r="D47"/>
      <c r="E47"/>
      <c r="F47"/>
      <c r="G47"/>
      <c r="H47"/>
      <c r="I47"/>
      <c r="J47"/>
      <c r="K47"/>
    </row>
    <row r="48" spans="1:11" ht="16" x14ac:dyDescent="0.2">
      <c r="A48"/>
      <c r="B48"/>
      <c r="C48"/>
      <c r="D48"/>
      <c r="E48"/>
      <c r="F48"/>
      <c r="G48"/>
      <c r="H48"/>
      <c r="I48"/>
      <c r="J48"/>
      <c r="K48"/>
    </row>
    <row r="49" spans="1:11" ht="16" x14ac:dyDescent="0.2">
      <c r="A49"/>
      <c r="B49"/>
      <c r="C49"/>
      <c r="D49"/>
      <c r="E49"/>
      <c r="F49"/>
      <c r="G49"/>
      <c r="H49"/>
      <c r="I49"/>
      <c r="J49"/>
      <c r="K49"/>
    </row>
    <row r="50" spans="1:11" ht="16" x14ac:dyDescent="0.2">
      <c r="A50"/>
      <c r="B50"/>
      <c r="C50"/>
      <c r="D50"/>
      <c r="E50"/>
      <c r="F50"/>
      <c r="G50"/>
      <c r="H50"/>
      <c r="I50"/>
      <c r="J50"/>
      <c r="K50"/>
    </row>
    <row r="51" spans="1:11" ht="16" x14ac:dyDescent="0.2">
      <c r="A51"/>
      <c r="B51"/>
      <c r="C51"/>
      <c r="D51"/>
      <c r="E51"/>
      <c r="F51"/>
      <c r="G51"/>
      <c r="H51"/>
      <c r="I51"/>
      <c r="J51"/>
      <c r="K51"/>
    </row>
    <row r="52" spans="1:11" ht="16" x14ac:dyDescent="0.2">
      <c r="A52"/>
      <c r="B52"/>
      <c r="C52"/>
      <c r="D52"/>
      <c r="E52"/>
      <c r="F52"/>
      <c r="G52"/>
      <c r="H52"/>
      <c r="I52"/>
      <c r="J52"/>
      <c r="K52"/>
    </row>
    <row r="53" spans="1:11" ht="16" x14ac:dyDescent="0.2">
      <c r="A53"/>
      <c r="B53"/>
      <c r="C53"/>
      <c r="D53"/>
      <c r="E53"/>
      <c r="F53"/>
      <c r="G53"/>
      <c r="H53"/>
      <c r="I53"/>
      <c r="J53"/>
      <c r="K53"/>
    </row>
    <row r="54" spans="1:11" ht="16" x14ac:dyDescent="0.2">
      <c r="A54"/>
      <c r="B54"/>
      <c r="C54"/>
      <c r="D54"/>
      <c r="E54"/>
      <c r="F54"/>
      <c r="G54"/>
      <c r="H54"/>
      <c r="I54"/>
      <c r="J54"/>
      <c r="K54"/>
    </row>
    <row r="55" spans="1:11" ht="16" x14ac:dyDescent="0.2">
      <c r="A55"/>
      <c r="B55"/>
      <c r="C55"/>
      <c r="D55"/>
      <c r="E55"/>
      <c r="F55"/>
      <c r="G55"/>
      <c r="H55"/>
      <c r="I55"/>
      <c r="J55"/>
      <c r="K55"/>
    </row>
    <row r="56" spans="1:11" ht="16" x14ac:dyDescent="0.2">
      <c r="A56"/>
      <c r="B56"/>
      <c r="C56"/>
      <c r="D56"/>
      <c r="E56"/>
      <c r="F56"/>
      <c r="G56"/>
      <c r="H56"/>
      <c r="I56"/>
      <c r="J56"/>
      <c r="K56"/>
    </row>
    <row r="57" spans="1:11" ht="16" x14ac:dyDescent="0.2">
      <c r="A57"/>
      <c r="B57"/>
      <c r="C57"/>
      <c r="D57"/>
      <c r="E57"/>
      <c r="F57"/>
      <c r="G57"/>
      <c r="H57"/>
      <c r="I57"/>
      <c r="J57"/>
      <c r="K57"/>
    </row>
    <row r="58" spans="1:11" ht="16" x14ac:dyDescent="0.2">
      <c r="A58"/>
      <c r="B58"/>
      <c r="C58"/>
      <c r="D58"/>
      <c r="E58"/>
      <c r="F58"/>
      <c r="G58"/>
      <c r="H58"/>
      <c r="I58"/>
      <c r="J58"/>
      <c r="K58"/>
    </row>
    <row r="59" spans="1:11" ht="16" x14ac:dyDescent="0.2">
      <c r="A59"/>
      <c r="B59"/>
      <c r="C59"/>
      <c r="D59"/>
      <c r="E59"/>
      <c r="F59"/>
      <c r="G59"/>
      <c r="H59"/>
      <c r="I59"/>
      <c r="J59"/>
      <c r="K59"/>
    </row>
    <row r="60" spans="1:11" ht="16" x14ac:dyDescent="0.2">
      <c r="A60"/>
      <c r="B60"/>
      <c r="C60"/>
      <c r="D60"/>
      <c r="E60"/>
      <c r="F60"/>
      <c r="G60"/>
      <c r="H60"/>
      <c r="I60"/>
      <c r="J60"/>
      <c r="K60"/>
    </row>
    <row r="61" spans="1:11" ht="16" x14ac:dyDescent="0.2">
      <c r="A61"/>
      <c r="B61"/>
      <c r="C61"/>
      <c r="D61"/>
      <c r="E61"/>
      <c r="F61"/>
      <c r="G61"/>
      <c r="H61"/>
      <c r="I61"/>
      <c r="J61"/>
      <c r="K61"/>
    </row>
    <row r="62" spans="1:11" ht="16" x14ac:dyDescent="0.2">
      <c r="A62"/>
      <c r="B62"/>
      <c r="C62"/>
      <c r="D62"/>
      <c r="E62"/>
      <c r="F62"/>
      <c r="G62"/>
      <c r="H62"/>
      <c r="I62"/>
      <c r="J62"/>
      <c r="K62"/>
    </row>
    <row r="63" spans="1:11" ht="16" x14ac:dyDescent="0.2">
      <c r="A63"/>
      <c r="B63"/>
      <c r="C63"/>
      <c r="D63"/>
      <c r="E63"/>
      <c r="F63"/>
      <c r="G63"/>
      <c r="H63"/>
      <c r="I63"/>
      <c r="J63"/>
      <c r="K63"/>
    </row>
    <row r="64" spans="1:11" ht="16" x14ac:dyDescent="0.2">
      <c r="A64"/>
      <c r="B64"/>
      <c r="C64"/>
      <c r="D64"/>
      <c r="E64"/>
      <c r="F64"/>
      <c r="G64"/>
      <c r="H64"/>
      <c r="I64"/>
      <c r="J64"/>
      <c r="K64"/>
    </row>
    <row r="65" spans="1:11" ht="16" x14ac:dyDescent="0.2">
      <c r="A65"/>
      <c r="B65"/>
      <c r="C65"/>
      <c r="D65"/>
      <c r="E65"/>
      <c r="F65"/>
      <c r="G65"/>
      <c r="H65"/>
      <c r="I65"/>
      <c r="J65"/>
      <c r="K65"/>
    </row>
    <row r="66" spans="1:11" ht="16" x14ac:dyDescent="0.2">
      <c r="A66"/>
      <c r="B66"/>
      <c r="C66"/>
      <c r="D66"/>
      <c r="E66"/>
      <c r="F66"/>
      <c r="G66"/>
      <c r="H66"/>
      <c r="I66"/>
      <c r="J66"/>
      <c r="K66"/>
    </row>
    <row r="67" spans="1:11" ht="16" x14ac:dyDescent="0.2">
      <c r="A67"/>
      <c r="B67"/>
      <c r="C67"/>
      <c r="D67"/>
      <c r="E67"/>
      <c r="F67"/>
      <c r="G67"/>
      <c r="H67"/>
      <c r="I67"/>
      <c r="J67"/>
      <c r="K67"/>
    </row>
    <row r="68" spans="1:11" ht="16" x14ac:dyDescent="0.2">
      <c r="A68"/>
      <c r="B68"/>
      <c r="C68"/>
      <c r="D68"/>
      <c r="E68"/>
      <c r="F68"/>
      <c r="G68"/>
      <c r="H68"/>
      <c r="I68"/>
      <c r="J68"/>
      <c r="K68"/>
    </row>
    <row r="69" spans="1:11" ht="16" x14ac:dyDescent="0.2">
      <c r="A69"/>
      <c r="B69"/>
      <c r="C69"/>
      <c r="D69"/>
      <c r="E69"/>
      <c r="F69"/>
      <c r="G69"/>
      <c r="H69"/>
      <c r="I69"/>
      <c r="J69"/>
      <c r="K69"/>
    </row>
    <row r="70" spans="1:11" ht="16" x14ac:dyDescent="0.2">
      <c r="A70"/>
      <c r="B70"/>
      <c r="C70"/>
      <c r="D70"/>
      <c r="E70"/>
      <c r="F70"/>
      <c r="G70"/>
      <c r="H70"/>
      <c r="I70"/>
      <c r="J70"/>
      <c r="K70"/>
    </row>
    <row r="71" spans="1:11" ht="16" x14ac:dyDescent="0.2">
      <c r="A71"/>
      <c r="B71"/>
      <c r="C71"/>
      <c r="D71"/>
      <c r="E71"/>
      <c r="F71"/>
      <c r="G71"/>
      <c r="H71"/>
      <c r="I71"/>
      <c r="J71"/>
      <c r="K71"/>
    </row>
    <row r="72" spans="1:11" ht="16" x14ac:dyDescent="0.2">
      <c r="A72"/>
      <c r="B72"/>
      <c r="C72"/>
      <c r="D72"/>
      <c r="E72"/>
      <c r="F72"/>
      <c r="G72"/>
      <c r="H72"/>
      <c r="I72"/>
      <c r="J72"/>
      <c r="K72"/>
    </row>
    <row r="73" spans="1:11" ht="16" x14ac:dyDescent="0.2">
      <c r="A73"/>
      <c r="B73"/>
      <c r="C73"/>
      <c r="D73"/>
      <c r="E73"/>
      <c r="F73"/>
      <c r="G73"/>
      <c r="H73"/>
      <c r="I73"/>
      <c r="J73"/>
      <c r="K73"/>
    </row>
    <row r="74" spans="1:11" ht="16" x14ac:dyDescent="0.2">
      <c r="A74"/>
      <c r="B74"/>
      <c r="C74"/>
      <c r="D74"/>
      <c r="E74"/>
      <c r="F74"/>
      <c r="G74"/>
      <c r="H74"/>
      <c r="I74"/>
      <c r="J74"/>
      <c r="K74"/>
    </row>
    <row r="75" spans="1:11" ht="16" x14ac:dyDescent="0.2">
      <c r="A75"/>
      <c r="B75"/>
      <c r="C75"/>
      <c r="D75"/>
      <c r="E75"/>
      <c r="F75"/>
      <c r="G75"/>
      <c r="H75"/>
      <c r="I75"/>
      <c r="J75"/>
      <c r="K75"/>
    </row>
    <row r="76" spans="1:11" ht="16" x14ac:dyDescent="0.2">
      <c r="A76"/>
      <c r="B76"/>
      <c r="C76"/>
      <c r="D76"/>
      <c r="E76"/>
      <c r="F76"/>
      <c r="G76"/>
      <c r="H76"/>
      <c r="I76"/>
      <c r="J76"/>
      <c r="K76"/>
    </row>
    <row r="77" spans="1:11" ht="16" x14ac:dyDescent="0.2">
      <c r="A77"/>
      <c r="B77"/>
      <c r="C77"/>
      <c r="D77"/>
      <c r="E77"/>
      <c r="F77"/>
      <c r="G77"/>
      <c r="H77"/>
      <c r="I77"/>
      <c r="J77"/>
      <c r="K77"/>
    </row>
    <row r="78" spans="1:11" ht="16" x14ac:dyDescent="0.2">
      <c r="A78"/>
      <c r="B78"/>
      <c r="C78"/>
      <c r="D78"/>
      <c r="E78"/>
      <c r="F78"/>
      <c r="G78"/>
      <c r="H78"/>
      <c r="I78"/>
      <c r="J78"/>
      <c r="K78"/>
    </row>
    <row r="79" spans="1:11" ht="16" x14ac:dyDescent="0.2">
      <c r="A79"/>
      <c r="B79"/>
      <c r="C79"/>
      <c r="D79"/>
      <c r="E79"/>
      <c r="F79"/>
      <c r="G79"/>
      <c r="H79"/>
      <c r="I79"/>
      <c r="J79"/>
      <c r="K79"/>
    </row>
    <row r="80" spans="1:11" ht="16" x14ac:dyDescent="0.2">
      <c r="A80"/>
      <c r="B80"/>
      <c r="C80"/>
      <c r="D80"/>
      <c r="E80"/>
      <c r="F80"/>
      <c r="G80"/>
      <c r="H80"/>
      <c r="I80"/>
      <c r="J80"/>
      <c r="K80"/>
    </row>
    <row r="81" spans="1:11" ht="16" x14ac:dyDescent="0.2">
      <c r="A81"/>
      <c r="B81"/>
      <c r="C81"/>
      <c r="D81"/>
      <c r="E81"/>
      <c r="F81"/>
      <c r="G81"/>
      <c r="H81"/>
      <c r="I81"/>
      <c r="J81"/>
      <c r="K81"/>
    </row>
    <row r="82" spans="1:11" ht="16" x14ac:dyDescent="0.2">
      <c r="A82"/>
      <c r="B82"/>
      <c r="C82"/>
      <c r="D82"/>
      <c r="E82"/>
      <c r="F82"/>
      <c r="G82"/>
      <c r="H82"/>
      <c r="I82"/>
      <c r="J82"/>
      <c r="K82"/>
    </row>
    <row r="83" spans="1:11" ht="16" x14ac:dyDescent="0.2">
      <c r="A83"/>
      <c r="B83"/>
      <c r="C83"/>
      <c r="D83"/>
      <c r="E83"/>
      <c r="F83"/>
      <c r="G83"/>
      <c r="H83"/>
      <c r="I83"/>
      <c r="J83"/>
      <c r="K83"/>
    </row>
    <row r="84" spans="1:11" ht="16" x14ac:dyDescent="0.2">
      <c r="A84"/>
      <c r="B84"/>
      <c r="C84"/>
      <c r="D84"/>
      <c r="E84"/>
      <c r="F84"/>
      <c r="G84"/>
      <c r="H84"/>
      <c r="I84"/>
      <c r="J84"/>
      <c r="K84"/>
    </row>
    <row r="85" spans="1:11" ht="16" x14ac:dyDescent="0.2">
      <c r="A85"/>
      <c r="B85"/>
      <c r="C85"/>
      <c r="D85"/>
      <c r="E85"/>
      <c r="F85"/>
      <c r="G85"/>
      <c r="H85"/>
      <c r="I85"/>
      <c r="J85"/>
      <c r="K85"/>
    </row>
    <row r="86" spans="1:11" ht="16" x14ac:dyDescent="0.2">
      <c r="A86"/>
      <c r="B86"/>
      <c r="C86"/>
      <c r="D86"/>
      <c r="E86"/>
      <c r="F86"/>
      <c r="G86"/>
      <c r="H86"/>
      <c r="I86"/>
      <c r="J86"/>
      <c r="K86"/>
    </row>
    <row r="87" spans="1:11" ht="16" x14ac:dyDescent="0.2">
      <c r="A87"/>
      <c r="B87"/>
      <c r="C87"/>
      <c r="D87"/>
      <c r="E87"/>
      <c r="F87"/>
      <c r="G87"/>
      <c r="H87"/>
      <c r="I87"/>
      <c r="J87"/>
      <c r="K87"/>
    </row>
    <row r="88" spans="1:11" ht="16" x14ac:dyDescent="0.2">
      <c r="A88"/>
      <c r="B88"/>
      <c r="C88"/>
      <c r="D88"/>
      <c r="E88"/>
      <c r="F88"/>
      <c r="G88"/>
      <c r="H88"/>
      <c r="I88"/>
      <c r="J88"/>
      <c r="K88"/>
    </row>
    <row r="89" spans="1:11" ht="16" x14ac:dyDescent="0.2">
      <c r="A89"/>
      <c r="B89"/>
      <c r="C89"/>
      <c r="D89"/>
      <c r="E89"/>
      <c r="F89"/>
      <c r="G89"/>
      <c r="H89"/>
      <c r="I89"/>
      <c r="J89"/>
      <c r="K89"/>
    </row>
    <row r="90" spans="1:11" ht="16" x14ac:dyDescent="0.2">
      <c r="A90"/>
      <c r="B90"/>
      <c r="C90"/>
      <c r="D90"/>
      <c r="E90"/>
      <c r="F90"/>
      <c r="G90"/>
      <c r="H90"/>
      <c r="I90"/>
      <c r="J90"/>
      <c r="K90"/>
    </row>
    <row r="91" spans="1:11" ht="16" x14ac:dyDescent="0.2">
      <c r="A91"/>
      <c r="B91"/>
      <c r="C91"/>
      <c r="D91"/>
      <c r="E91"/>
      <c r="F91"/>
      <c r="G91"/>
      <c r="H91"/>
      <c r="I91"/>
      <c r="J91"/>
      <c r="K91"/>
    </row>
    <row r="92" spans="1:11" ht="16" x14ac:dyDescent="0.2">
      <c r="A92"/>
      <c r="B92"/>
      <c r="C92"/>
      <c r="D92"/>
      <c r="E92"/>
      <c r="F92"/>
      <c r="G92"/>
      <c r="H92"/>
      <c r="I92"/>
      <c r="J92"/>
      <c r="K92"/>
    </row>
    <row r="93" spans="1:11" ht="16" x14ac:dyDescent="0.2">
      <c r="A93"/>
      <c r="B93"/>
      <c r="C93"/>
      <c r="D93"/>
      <c r="E93"/>
      <c r="F93"/>
      <c r="G93"/>
      <c r="H93"/>
      <c r="I93"/>
      <c r="J93"/>
      <c r="K93"/>
    </row>
    <row r="94" spans="1:11" ht="16" x14ac:dyDescent="0.2">
      <c r="A94"/>
      <c r="B94"/>
      <c r="C94"/>
      <c r="D94"/>
      <c r="E94"/>
      <c r="F94"/>
      <c r="G94"/>
      <c r="H94"/>
      <c r="I94"/>
      <c r="J94"/>
      <c r="K94"/>
    </row>
    <row r="95" spans="1:11" ht="16" x14ac:dyDescent="0.2">
      <c r="A95"/>
      <c r="B95"/>
      <c r="C95"/>
      <c r="D95"/>
      <c r="E95"/>
      <c r="F95"/>
      <c r="G95"/>
      <c r="H95"/>
      <c r="I95"/>
      <c r="J95"/>
      <c r="K95"/>
    </row>
    <row r="96" spans="1:11" ht="16" x14ac:dyDescent="0.2">
      <c r="A96"/>
      <c r="B96"/>
      <c r="C96"/>
      <c r="D96"/>
      <c r="E96"/>
      <c r="F96"/>
      <c r="G96"/>
      <c r="H96"/>
      <c r="I96"/>
      <c r="J96"/>
      <c r="K96"/>
    </row>
    <row r="97" spans="1:11" ht="16" x14ac:dyDescent="0.2">
      <c r="A97"/>
      <c r="B97"/>
      <c r="C97"/>
      <c r="D97"/>
      <c r="E97"/>
      <c r="F97"/>
      <c r="G97"/>
      <c r="H97"/>
      <c r="I97"/>
      <c r="J97"/>
      <c r="K97"/>
    </row>
    <row r="98" spans="1:11" ht="16" x14ac:dyDescent="0.2">
      <c r="A98"/>
      <c r="B98"/>
      <c r="C98"/>
      <c r="D98"/>
      <c r="E98"/>
      <c r="F98"/>
      <c r="G98"/>
      <c r="H98"/>
      <c r="I98"/>
      <c r="J98"/>
      <c r="K98"/>
    </row>
    <row r="99" spans="1:11" ht="16" x14ac:dyDescent="0.2">
      <c r="A99"/>
      <c r="B99"/>
      <c r="C99"/>
      <c r="D99"/>
      <c r="E99"/>
      <c r="F99"/>
      <c r="G99"/>
      <c r="H99"/>
      <c r="I99"/>
      <c r="J99"/>
      <c r="K99"/>
    </row>
    <row r="100" spans="1:11" ht="16" x14ac:dyDescent="0.2">
      <c r="A100"/>
      <c r="B100"/>
      <c r="C100"/>
      <c r="D100"/>
      <c r="E100"/>
      <c r="F100"/>
      <c r="G100"/>
      <c r="H100"/>
      <c r="I100"/>
      <c r="J100"/>
      <c r="K100"/>
    </row>
    <row r="101" spans="1:11" ht="16" x14ac:dyDescent="0.2">
      <c r="A101"/>
      <c r="B101"/>
      <c r="C101"/>
      <c r="D101"/>
      <c r="E101"/>
      <c r="F101"/>
      <c r="G101"/>
      <c r="H101"/>
      <c r="I101"/>
      <c r="J101"/>
      <c r="K101"/>
    </row>
    <row r="102" spans="1:11" ht="16" x14ac:dyDescent="0.2">
      <c r="A102"/>
      <c r="B102"/>
      <c r="C102"/>
      <c r="D102"/>
      <c r="E102"/>
      <c r="F102"/>
      <c r="G102"/>
      <c r="H102"/>
      <c r="I102"/>
      <c r="J102"/>
      <c r="K102"/>
    </row>
    <row r="103" spans="1:11" ht="16" x14ac:dyDescent="0.2">
      <c r="A103"/>
      <c r="B103"/>
      <c r="C103"/>
      <c r="D103"/>
      <c r="E103"/>
      <c r="F103"/>
      <c r="G103"/>
      <c r="H103"/>
      <c r="I103"/>
      <c r="J103"/>
      <c r="K103"/>
    </row>
    <row r="104" spans="1:11" ht="16" x14ac:dyDescent="0.2">
      <c r="A104"/>
      <c r="B104"/>
      <c r="C104"/>
      <c r="D104"/>
      <c r="E104"/>
      <c r="F104"/>
      <c r="G104"/>
      <c r="H104"/>
      <c r="I104"/>
      <c r="J104"/>
      <c r="K104"/>
    </row>
    <row r="105" spans="1:11" ht="16" x14ac:dyDescent="0.2">
      <c r="A105"/>
      <c r="B105"/>
      <c r="C105"/>
      <c r="D105"/>
      <c r="E105"/>
      <c r="F105"/>
      <c r="G105"/>
      <c r="H105"/>
      <c r="I105"/>
      <c r="J105"/>
      <c r="K105"/>
    </row>
    <row r="106" spans="1:11" ht="16" x14ac:dyDescent="0.2">
      <c r="A106"/>
      <c r="B106"/>
      <c r="C106"/>
      <c r="D106"/>
      <c r="E106"/>
      <c r="F106"/>
      <c r="G106"/>
      <c r="H106"/>
      <c r="I106"/>
      <c r="J106"/>
      <c r="K106"/>
    </row>
    <row r="107" spans="1:11" ht="16" x14ac:dyDescent="0.2">
      <c r="A107"/>
      <c r="B107"/>
      <c r="C107"/>
      <c r="D107"/>
      <c r="E107"/>
      <c r="F107"/>
      <c r="G107"/>
      <c r="H107"/>
      <c r="I107"/>
      <c r="J107"/>
      <c r="K107"/>
    </row>
    <row r="108" spans="1:11" ht="16" x14ac:dyDescent="0.2">
      <c r="A108"/>
      <c r="B108"/>
      <c r="C108"/>
      <c r="D108"/>
      <c r="E108"/>
      <c r="F108"/>
      <c r="G108"/>
      <c r="H108"/>
      <c r="I108"/>
      <c r="J108"/>
      <c r="K108"/>
    </row>
    <row r="109" spans="1:11" ht="16" x14ac:dyDescent="0.2">
      <c r="A109"/>
      <c r="B109"/>
      <c r="C109"/>
      <c r="D109"/>
      <c r="E109"/>
      <c r="F109"/>
      <c r="G109"/>
      <c r="H109"/>
      <c r="I109"/>
      <c r="J109"/>
      <c r="K109"/>
    </row>
    <row r="110" spans="1:11" ht="16" x14ac:dyDescent="0.2">
      <c r="A110"/>
      <c r="B110"/>
      <c r="C110"/>
      <c r="D110"/>
      <c r="E110"/>
      <c r="F110"/>
      <c r="G110"/>
      <c r="H110"/>
      <c r="I110"/>
      <c r="J110"/>
      <c r="K110"/>
    </row>
    <row r="111" spans="1:11" ht="16" x14ac:dyDescent="0.2">
      <c r="A111"/>
      <c r="B111"/>
      <c r="C111"/>
      <c r="D111"/>
      <c r="E111"/>
      <c r="F111"/>
      <c r="G111"/>
      <c r="H111"/>
      <c r="I111"/>
      <c r="J111"/>
      <c r="K111"/>
    </row>
    <row r="112" spans="1:11" ht="16" x14ac:dyDescent="0.2">
      <c r="A112"/>
      <c r="B112"/>
      <c r="C112"/>
      <c r="D112"/>
      <c r="E112"/>
      <c r="F112"/>
      <c r="G112"/>
      <c r="H112"/>
      <c r="I112"/>
      <c r="J112"/>
      <c r="K112"/>
    </row>
    <row r="113" spans="1:11" ht="16" x14ac:dyDescent="0.2">
      <c r="A113"/>
      <c r="B113"/>
      <c r="C113"/>
      <c r="D113"/>
      <c r="E113"/>
      <c r="F113"/>
      <c r="G113"/>
      <c r="H113"/>
      <c r="I113"/>
      <c r="J113"/>
      <c r="K113"/>
    </row>
    <row r="114" spans="1:11" ht="16" x14ac:dyDescent="0.2">
      <c r="A114"/>
      <c r="B114"/>
      <c r="C114"/>
      <c r="D114"/>
      <c r="E114"/>
      <c r="F114"/>
      <c r="G114"/>
      <c r="H114"/>
      <c r="I114"/>
      <c r="J114"/>
      <c r="K114"/>
    </row>
    <row r="115" spans="1:11" ht="16" x14ac:dyDescent="0.2">
      <c r="A115"/>
      <c r="B115"/>
      <c r="C115"/>
      <c r="D115"/>
      <c r="E115"/>
      <c r="F115"/>
      <c r="G115"/>
      <c r="H115"/>
      <c r="I115"/>
      <c r="J115"/>
      <c r="K115"/>
    </row>
    <row r="116" spans="1:11" ht="16" x14ac:dyDescent="0.2">
      <c r="A116"/>
      <c r="B116"/>
      <c r="C116"/>
      <c r="D116"/>
      <c r="E116"/>
      <c r="F116"/>
      <c r="G116"/>
      <c r="H116"/>
      <c r="I116"/>
      <c r="J116"/>
      <c r="K116"/>
    </row>
    <row r="117" spans="1:11" ht="16" x14ac:dyDescent="0.2">
      <c r="A117"/>
      <c r="B117"/>
      <c r="C117"/>
      <c r="D117"/>
      <c r="E117"/>
      <c r="F117"/>
      <c r="G117"/>
      <c r="H117"/>
      <c r="I117"/>
      <c r="J117"/>
      <c r="K117"/>
    </row>
    <row r="118" spans="1:11" ht="16" x14ac:dyDescent="0.2">
      <c r="A118"/>
      <c r="B118"/>
      <c r="C118"/>
      <c r="D118"/>
      <c r="E118"/>
      <c r="F118"/>
      <c r="G118"/>
      <c r="H118"/>
      <c r="I118"/>
      <c r="J118"/>
      <c r="K118"/>
    </row>
    <row r="119" spans="1:11" ht="16" x14ac:dyDescent="0.2">
      <c r="A119"/>
      <c r="B119"/>
      <c r="C119"/>
      <c r="D119"/>
      <c r="E119"/>
      <c r="F119"/>
      <c r="G119"/>
      <c r="H119"/>
      <c r="I119"/>
      <c r="J119"/>
      <c r="K119"/>
    </row>
    <row r="120" spans="1:11" ht="16" x14ac:dyDescent="0.2">
      <c r="A120"/>
      <c r="B120"/>
      <c r="C120"/>
      <c r="D120"/>
      <c r="E120"/>
      <c r="F120"/>
      <c r="G120"/>
      <c r="H120"/>
      <c r="I120"/>
      <c r="J120"/>
      <c r="K120"/>
    </row>
    <row r="121" spans="1:11" ht="16" x14ac:dyDescent="0.2">
      <c r="A121"/>
      <c r="B121"/>
      <c r="C121"/>
      <c r="D121"/>
      <c r="E121"/>
      <c r="F121"/>
      <c r="G121"/>
      <c r="H121"/>
      <c r="I121"/>
      <c r="J121"/>
      <c r="K121"/>
    </row>
    <row r="122" spans="1:11" ht="16" x14ac:dyDescent="0.2">
      <c r="A122"/>
      <c r="B122"/>
      <c r="C122"/>
      <c r="D122"/>
      <c r="E122"/>
      <c r="F122"/>
      <c r="G122"/>
      <c r="H122"/>
      <c r="I122"/>
      <c r="J122"/>
      <c r="K122"/>
    </row>
    <row r="123" spans="1:11" ht="16" x14ac:dyDescent="0.2">
      <c r="A123"/>
      <c r="B123"/>
      <c r="C123"/>
      <c r="D123"/>
      <c r="E123"/>
      <c r="F123"/>
      <c r="G123"/>
      <c r="H123"/>
      <c r="I123"/>
      <c r="J123"/>
      <c r="K123"/>
    </row>
    <row r="124" spans="1:11" ht="16" x14ac:dyDescent="0.2">
      <c r="A124"/>
      <c r="B124"/>
      <c r="C124"/>
      <c r="D124"/>
      <c r="E124"/>
      <c r="F124"/>
      <c r="G124"/>
      <c r="H124"/>
      <c r="I124"/>
      <c r="J124"/>
      <c r="K124"/>
    </row>
    <row r="125" spans="1:11" ht="16" x14ac:dyDescent="0.2">
      <c r="A125"/>
      <c r="B125"/>
      <c r="C125"/>
      <c r="D125"/>
      <c r="E125"/>
      <c r="F125"/>
      <c r="G125"/>
      <c r="H125"/>
      <c r="I125"/>
      <c r="J125"/>
      <c r="K125"/>
    </row>
    <row r="126" spans="1:11" ht="16" x14ac:dyDescent="0.2">
      <c r="A126"/>
      <c r="B126"/>
      <c r="C126"/>
      <c r="D126"/>
      <c r="E126"/>
      <c r="F126"/>
      <c r="G126"/>
      <c r="H126"/>
      <c r="I126"/>
      <c r="J126"/>
      <c r="K126"/>
    </row>
    <row r="127" spans="1:11" ht="16" x14ac:dyDescent="0.2">
      <c r="A127"/>
      <c r="B127"/>
      <c r="C127"/>
      <c r="D127"/>
      <c r="E127"/>
      <c r="F127"/>
      <c r="G127"/>
      <c r="H127"/>
      <c r="I127"/>
      <c r="J127"/>
      <c r="K127"/>
    </row>
    <row r="128" spans="1:11" ht="16" x14ac:dyDescent="0.2">
      <c r="A128"/>
      <c r="B128"/>
      <c r="C128"/>
      <c r="D128"/>
      <c r="E128"/>
      <c r="F128"/>
      <c r="G128"/>
      <c r="H128"/>
      <c r="I128"/>
      <c r="J128"/>
      <c r="K128"/>
    </row>
    <row r="129" spans="1:11" ht="16" x14ac:dyDescent="0.2">
      <c r="A129"/>
      <c r="B129"/>
      <c r="C129"/>
      <c r="D129"/>
      <c r="E129"/>
      <c r="F129"/>
      <c r="G129"/>
      <c r="H129"/>
      <c r="I129"/>
      <c r="J129"/>
      <c r="K129"/>
    </row>
    <row r="130" spans="1:11" ht="16" x14ac:dyDescent="0.2">
      <c r="A130"/>
      <c r="B130"/>
      <c r="C130"/>
      <c r="D130"/>
      <c r="E130"/>
      <c r="F130"/>
      <c r="G130"/>
      <c r="H130"/>
      <c r="I130"/>
      <c r="J130"/>
      <c r="K130"/>
    </row>
    <row r="131" spans="1:11" ht="16" x14ac:dyDescent="0.2">
      <c r="A131"/>
      <c r="B131"/>
      <c r="C131"/>
      <c r="D131"/>
      <c r="E131"/>
      <c r="F131"/>
      <c r="G131"/>
      <c r="H131"/>
      <c r="I131"/>
      <c r="J131"/>
      <c r="K131"/>
    </row>
    <row r="132" spans="1:11" ht="16" x14ac:dyDescent="0.2">
      <c r="A132"/>
      <c r="B132"/>
      <c r="C132"/>
      <c r="D132"/>
      <c r="E132"/>
      <c r="F132"/>
      <c r="G132"/>
      <c r="H132"/>
      <c r="I132"/>
      <c r="J132"/>
      <c r="K132"/>
    </row>
    <row r="133" spans="1:11" ht="16" x14ac:dyDescent="0.2">
      <c r="A133"/>
      <c r="B133"/>
      <c r="C133"/>
      <c r="D133"/>
      <c r="E133"/>
      <c r="F133"/>
      <c r="G133"/>
      <c r="H133"/>
      <c r="I133"/>
      <c r="J133"/>
      <c r="K133"/>
    </row>
    <row r="134" spans="1:11" ht="16" x14ac:dyDescent="0.2">
      <c r="A134"/>
      <c r="B134"/>
      <c r="C134"/>
      <c r="D134"/>
      <c r="E134"/>
      <c r="F134"/>
      <c r="G134"/>
      <c r="H134"/>
      <c r="I134"/>
      <c r="J134"/>
      <c r="K134"/>
    </row>
    <row r="135" spans="1:11" ht="16" x14ac:dyDescent="0.2">
      <c r="A135"/>
      <c r="B135"/>
      <c r="C135"/>
      <c r="D135"/>
      <c r="E135"/>
      <c r="F135"/>
      <c r="G135"/>
      <c r="H135"/>
      <c r="I135"/>
      <c r="J135"/>
      <c r="K135"/>
    </row>
    <row r="136" spans="1:11" ht="16" x14ac:dyDescent="0.2">
      <c r="A136"/>
      <c r="B136"/>
      <c r="C136"/>
      <c r="D136"/>
      <c r="E136"/>
      <c r="F136"/>
      <c r="G136"/>
      <c r="H136"/>
      <c r="I136"/>
      <c r="J136"/>
      <c r="K136"/>
    </row>
    <row r="137" spans="1:11" ht="16" x14ac:dyDescent="0.2">
      <c r="A137"/>
      <c r="B137"/>
      <c r="C137"/>
      <c r="D137"/>
      <c r="E137"/>
      <c r="F137"/>
      <c r="G137"/>
      <c r="H137"/>
      <c r="I137"/>
      <c r="J137"/>
      <c r="K137"/>
    </row>
    <row r="138" spans="1:11" ht="16" x14ac:dyDescent="0.2">
      <c r="A138"/>
      <c r="B138"/>
      <c r="C138"/>
      <c r="D138"/>
      <c r="E138"/>
      <c r="F138"/>
      <c r="G138"/>
      <c r="H138"/>
      <c r="I138"/>
      <c r="J138"/>
      <c r="K138"/>
    </row>
    <row r="139" spans="1:11" ht="16" x14ac:dyDescent="0.2">
      <c r="A139"/>
      <c r="B139"/>
      <c r="C139"/>
      <c r="D139"/>
      <c r="E139"/>
      <c r="F139"/>
      <c r="G139"/>
      <c r="H139"/>
      <c r="I139"/>
      <c r="J139"/>
      <c r="K139"/>
    </row>
    <row r="140" spans="1:11" ht="16" x14ac:dyDescent="0.2">
      <c r="A140"/>
      <c r="B140"/>
      <c r="C140"/>
      <c r="D140"/>
      <c r="E140"/>
      <c r="F140"/>
      <c r="G140"/>
      <c r="H140"/>
      <c r="I140"/>
      <c r="J140"/>
      <c r="K140"/>
    </row>
    <row r="141" spans="1:11" ht="16" x14ac:dyDescent="0.2">
      <c r="A141"/>
      <c r="B141"/>
      <c r="C141"/>
      <c r="D141"/>
      <c r="E141"/>
      <c r="F141"/>
      <c r="G141"/>
      <c r="H141"/>
      <c r="I141"/>
      <c r="J141"/>
      <c r="K141"/>
    </row>
    <row r="142" spans="1:11" ht="16" x14ac:dyDescent="0.2">
      <c r="A142"/>
      <c r="B142"/>
      <c r="C142"/>
      <c r="D142"/>
      <c r="E142"/>
      <c r="F142"/>
      <c r="G142"/>
      <c r="H142"/>
      <c r="I142"/>
      <c r="J142"/>
      <c r="K142"/>
    </row>
    <row r="143" spans="1:11" ht="16" x14ac:dyDescent="0.2">
      <c r="A143"/>
      <c r="B143"/>
      <c r="C143"/>
      <c r="D143"/>
      <c r="E143"/>
      <c r="F143"/>
      <c r="G143"/>
      <c r="H143"/>
      <c r="I143"/>
      <c r="J143"/>
      <c r="K143"/>
    </row>
    <row r="144" spans="1:11" ht="16" x14ac:dyDescent="0.2">
      <c r="A144"/>
      <c r="B144"/>
      <c r="C144"/>
      <c r="D144"/>
      <c r="E144"/>
      <c r="F144"/>
      <c r="G144"/>
      <c r="H144"/>
      <c r="I144"/>
      <c r="J144"/>
      <c r="K144"/>
    </row>
    <row r="145" spans="1:11" ht="16" x14ac:dyDescent="0.2">
      <c r="A145"/>
      <c r="B145"/>
      <c r="C145"/>
      <c r="D145"/>
      <c r="E145"/>
      <c r="F145"/>
      <c r="G145"/>
      <c r="H145"/>
      <c r="I145"/>
      <c r="J145"/>
      <c r="K145"/>
    </row>
    <row r="146" spans="1:11" ht="16" x14ac:dyDescent="0.2">
      <c r="A146"/>
      <c r="B146"/>
      <c r="C146"/>
      <c r="D146"/>
      <c r="E146"/>
      <c r="F146"/>
      <c r="G146"/>
      <c r="H146"/>
      <c r="I146"/>
      <c r="J146"/>
      <c r="K146"/>
    </row>
    <row r="147" spans="1:11" ht="16" x14ac:dyDescent="0.2">
      <c r="A147"/>
      <c r="B147"/>
      <c r="C147"/>
      <c r="D147"/>
      <c r="E147"/>
      <c r="F147"/>
      <c r="G147"/>
      <c r="H147"/>
      <c r="I147"/>
      <c r="J147"/>
      <c r="K147"/>
    </row>
    <row r="148" spans="1:11" ht="16" x14ac:dyDescent="0.2">
      <c r="A148"/>
      <c r="B148"/>
      <c r="C148"/>
      <c r="D148"/>
      <c r="E148"/>
      <c r="F148"/>
      <c r="G148"/>
      <c r="H148"/>
      <c r="I148"/>
      <c r="J148"/>
      <c r="K148"/>
    </row>
    <row r="149" spans="1:11" ht="16" x14ac:dyDescent="0.2">
      <c r="A149"/>
      <c r="B149"/>
      <c r="C149"/>
      <c r="D149"/>
      <c r="E149"/>
      <c r="F149"/>
      <c r="G149"/>
      <c r="H149"/>
      <c r="I149"/>
      <c r="J149"/>
      <c r="K149"/>
    </row>
    <row r="150" spans="1:11" ht="16" x14ac:dyDescent="0.2">
      <c r="A150"/>
      <c r="B150"/>
      <c r="C150"/>
      <c r="D150"/>
      <c r="E150"/>
      <c r="F150"/>
      <c r="G150"/>
      <c r="H150"/>
      <c r="I150"/>
      <c r="J150"/>
      <c r="K150"/>
    </row>
    <row r="151" spans="1:11" ht="16" x14ac:dyDescent="0.2">
      <c r="A151"/>
      <c r="B151"/>
      <c r="C151"/>
      <c r="D151"/>
      <c r="E151"/>
      <c r="F151"/>
      <c r="G151"/>
      <c r="H151"/>
      <c r="I151"/>
      <c r="J151"/>
      <c r="K151"/>
    </row>
    <row r="152" spans="1:11" ht="16" x14ac:dyDescent="0.2">
      <c r="A152"/>
      <c r="B152"/>
      <c r="C152"/>
      <c r="D152"/>
      <c r="E152"/>
      <c r="F152"/>
      <c r="G152"/>
      <c r="H152"/>
      <c r="I152"/>
      <c r="J152"/>
      <c r="K152"/>
    </row>
    <row r="153" spans="1:11" ht="16" x14ac:dyDescent="0.2">
      <c r="A153"/>
      <c r="B153"/>
      <c r="C153"/>
      <c r="D153"/>
      <c r="E153"/>
      <c r="F153"/>
      <c r="G153"/>
      <c r="H153"/>
      <c r="I153"/>
      <c r="J153"/>
      <c r="K153"/>
    </row>
    <row r="154" spans="1:11" ht="16" x14ac:dyDescent="0.2">
      <c r="A154"/>
      <c r="B154"/>
      <c r="C154"/>
      <c r="D154"/>
      <c r="E154"/>
      <c r="F154"/>
      <c r="G154"/>
      <c r="H154"/>
      <c r="I154"/>
      <c r="J154"/>
      <c r="K154"/>
    </row>
    <row r="155" spans="1:11" ht="16" x14ac:dyDescent="0.2">
      <c r="A155"/>
      <c r="B155"/>
      <c r="C155"/>
      <c r="D155"/>
      <c r="E155"/>
      <c r="F155"/>
      <c r="G155"/>
      <c r="H155"/>
      <c r="I155"/>
      <c r="J155"/>
      <c r="K155"/>
    </row>
    <row r="156" spans="1:11" ht="16" x14ac:dyDescent="0.2">
      <c r="A156"/>
      <c r="B156"/>
      <c r="C156"/>
      <c r="D156"/>
      <c r="E156"/>
      <c r="F156"/>
      <c r="G156"/>
      <c r="H156"/>
      <c r="I156"/>
      <c r="J156"/>
      <c r="K156"/>
    </row>
    <row r="157" spans="1:11" ht="16" x14ac:dyDescent="0.2">
      <c r="A157"/>
      <c r="B157"/>
      <c r="C157"/>
      <c r="D157"/>
      <c r="E157"/>
      <c r="F157"/>
      <c r="G157"/>
      <c r="H157"/>
      <c r="I157"/>
      <c r="J157"/>
      <c r="K157"/>
    </row>
    <row r="158" spans="1:11" ht="16" x14ac:dyDescent="0.2">
      <c r="A158"/>
      <c r="B158"/>
      <c r="C158"/>
      <c r="D158"/>
      <c r="E158"/>
      <c r="F158"/>
      <c r="G158"/>
      <c r="H158"/>
      <c r="I158"/>
      <c r="J158"/>
      <c r="K158"/>
    </row>
    <row r="159" spans="1:11" ht="16" x14ac:dyDescent="0.2">
      <c r="A159"/>
      <c r="B159"/>
      <c r="C159"/>
      <c r="D159"/>
      <c r="E159"/>
      <c r="F159"/>
      <c r="G159"/>
      <c r="H159"/>
      <c r="I159"/>
      <c r="J159"/>
      <c r="K159"/>
    </row>
    <row r="160" spans="1:11" ht="16" x14ac:dyDescent="0.2">
      <c r="A160"/>
      <c r="B160"/>
      <c r="C160"/>
      <c r="D160"/>
      <c r="E160"/>
      <c r="F160"/>
      <c r="G160"/>
      <c r="H160"/>
      <c r="I160"/>
      <c r="J160"/>
      <c r="K160"/>
    </row>
    <row r="161" spans="1:11" ht="16" x14ac:dyDescent="0.2">
      <c r="A161"/>
      <c r="B161"/>
      <c r="C161"/>
      <c r="D161"/>
      <c r="E161"/>
      <c r="F161"/>
      <c r="G161"/>
      <c r="H161"/>
      <c r="I161"/>
      <c r="J161"/>
      <c r="K161"/>
    </row>
    <row r="162" spans="1:11" ht="16" x14ac:dyDescent="0.2">
      <c r="A162"/>
      <c r="B162"/>
      <c r="C162"/>
      <c r="D162"/>
      <c r="E162"/>
      <c r="F162"/>
      <c r="G162"/>
      <c r="H162"/>
      <c r="I162"/>
      <c r="J162"/>
      <c r="K162"/>
    </row>
    <row r="163" spans="1:11" ht="16" x14ac:dyDescent="0.2">
      <c r="A163"/>
      <c r="B163"/>
      <c r="C163"/>
      <c r="D163"/>
      <c r="E163"/>
      <c r="F163"/>
      <c r="G163"/>
      <c r="H163"/>
      <c r="I163"/>
      <c r="J163"/>
      <c r="K163"/>
    </row>
    <row r="164" spans="1:11" ht="16" x14ac:dyDescent="0.2">
      <c r="A164"/>
      <c r="B164"/>
      <c r="C164"/>
      <c r="D164"/>
      <c r="E164"/>
      <c r="F164"/>
      <c r="G164"/>
      <c r="H164"/>
      <c r="I164"/>
      <c r="J164"/>
      <c r="K164"/>
    </row>
    <row r="165" spans="1:11" ht="16" x14ac:dyDescent="0.2">
      <c r="A165"/>
      <c r="B165"/>
      <c r="C165"/>
      <c r="D165"/>
      <c r="E165"/>
      <c r="F165"/>
      <c r="G165"/>
      <c r="H165"/>
      <c r="I165"/>
      <c r="J165"/>
      <c r="K165"/>
    </row>
    <row r="166" spans="1:11" ht="16" x14ac:dyDescent="0.2">
      <c r="A166"/>
      <c r="B166"/>
      <c r="C166"/>
      <c r="D166"/>
      <c r="E166"/>
      <c r="F166"/>
      <c r="G166"/>
      <c r="H166"/>
      <c r="I166"/>
      <c r="J166"/>
      <c r="K166"/>
    </row>
    <row r="167" spans="1:11" ht="16" x14ac:dyDescent="0.2">
      <c r="A167"/>
      <c r="B167"/>
      <c r="C167"/>
      <c r="D167"/>
      <c r="E167"/>
      <c r="F167"/>
      <c r="G167"/>
      <c r="H167"/>
      <c r="I167"/>
      <c r="J167"/>
      <c r="K167"/>
    </row>
    <row r="168" spans="1:11" ht="16" x14ac:dyDescent="0.2">
      <c r="A168"/>
      <c r="B168"/>
      <c r="C168"/>
      <c r="D168"/>
      <c r="E168"/>
      <c r="F168"/>
      <c r="G168"/>
      <c r="H168"/>
      <c r="I168"/>
      <c r="J168"/>
      <c r="K168"/>
    </row>
    <row r="169" spans="1:11" ht="16" x14ac:dyDescent="0.2">
      <c r="A169"/>
      <c r="B169"/>
      <c r="C169"/>
      <c r="D169"/>
      <c r="E169"/>
      <c r="F169"/>
      <c r="G169"/>
      <c r="H169"/>
      <c r="I169"/>
      <c r="J169"/>
      <c r="K169"/>
    </row>
    <row r="170" spans="1:11" ht="16" x14ac:dyDescent="0.2">
      <c r="A170"/>
      <c r="B170"/>
      <c r="C170"/>
      <c r="D170"/>
      <c r="E170"/>
      <c r="F170"/>
      <c r="G170"/>
      <c r="H170"/>
      <c r="I170"/>
      <c r="J170"/>
      <c r="K170"/>
    </row>
    <row r="171" spans="1:11" ht="16" x14ac:dyDescent="0.2">
      <c r="A171"/>
      <c r="B171"/>
      <c r="C171"/>
      <c r="D171"/>
      <c r="E171"/>
      <c r="F171"/>
      <c r="G171"/>
      <c r="H171"/>
      <c r="I171"/>
      <c r="J171"/>
      <c r="K171"/>
    </row>
    <row r="172" spans="1:11" ht="16" x14ac:dyDescent="0.2">
      <c r="A172"/>
      <c r="B172"/>
      <c r="C172"/>
      <c r="D172"/>
      <c r="E172"/>
      <c r="F172"/>
      <c r="G172"/>
      <c r="H172"/>
      <c r="I172"/>
      <c r="J172"/>
      <c r="K172"/>
    </row>
    <row r="173" spans="1:11" ht="16" x14ac:dyDescent="0.2">
      <c r="A173"/>
      <c r="B173"/>
      <c r="C173"/>
      <c r="D173"/>
      <c r="E173"/>
      <c r="F173"/>
      <c r="G173"/>
      <c r="H173"/>
      <c r="I173"/>
      <c r="J173"/>
      <c r="K173"/>
    </row>
    <row r="174" spans="1:11" ht="16" x14ac:dyDescent="0.2">
      <c r="A174"/>
      <c r="B174"/>
      <c r="C174"/>
      <c r="D174"/>
      <c r="E174"/>
      <c r="F174"/>
      <c r="G174"/>
      <c r="H174"/>
      <c r="I174"/>
      <c r="J174"/>
      <c r="K174"/>
    </row>
    <row r="175" spans="1:11" ht="16" x14ac:dyDescent="0.2">
      <c r="A175"/>
      <c r="B175"/>
      <c r="C175"/>
      <c r="D175"/>
      <c r="E175"/>
      <c r="F175"/>
      <c r="G175"/>
      <c r="H175"/>
      <c r="I175"/>
      <c r="J175"/>
      <c r="K175"/>
    </row>
    <row r="176" spans="1:11" ht="16" x14ac:dyDescent="0.2">
      <c r="A176"/>
      <c r="B176"/>
      <c r="C176"/>
      <c r="D176"/>
      <c r="E176"/>
      <c r="F176"/>
      <c r="G176"/>
      <c r="H176"/>
      <c r="I176"/>
      <c r="J176"/>
      <c r="K176"/>
    </row>
    <row r="177" spans="1:11" ht="16" x14ac:dyDescent="0.2">
      <c r="A177"/>
      <c r="B177"/>
      <c r="C177"/>
      <c r="D177"/>
      <c r="E177"/>
      <c r="F177"/>
      <c r="G177"/>
      <c r="H177"/>
      <c r="I177"/>
      <c r="J177"/>
      <c r="K177"/>
    </row>
    <row r="178" spans="1:11" ht="16" x14ac:dyDescent="0.2">
      <c r="A178"/>
      <c r="B178"/>
      <c r="C178"/>
      <c r="D178"/>
      <c r="E178"/>
      <c r="F178"/>
      <c r="G178"/>
      <c r="H178"/>
      <c r="I178"/>
      <c r="J178"/>
      <c r="K178"/>
    </row>
    <row r="179" spans="1:11" ht="16" x14ac:dyDescent="0.2">
      <c r="A179"/>
      <c r="B179"/>
      <c r="C179"/>
      <c r="D179"/>
      <c r="E179"/>
      <c r="F179"/>
      <c r="G179"/>
      <c r="H179"/>
      <c r="I179"/>
      <c r="J179"/>
      <c r="K179"/>
    </row>
    <row r="180" spans="1:11" ht="16" x14ac:dyDescent="0.2">
      <c r="A180"/>
      <c r="B180"/>
      <c r="C180"/>
      <c r="D180"/>
      <c r="E180"/>
      <c r="F180"/>
      <c r="G180"/>
      <c r="H180"/>
      <c r="I180"/>
      <c r="J180"/>
      <c r="K180"/>
    </row>
    <row r="181" spans="1:11" ht="16" x14ac:dyDescent="0.2">
      <c r="A181"/>
      <c r="B181"/>
      <c r="C181"/>
      <c r="D181"/>
      <c r="E181"/>
      <c r="F181"/>
      <c r="G181"/>
      <c r="H181"/>
      <c r="I181"/>
      <c r="J181"/>
      <c r="K181"/>
    </row>
    <row r="182" spans="1:11" ht="16" x14ac:dyDescent="0.2">
      <c r="A182"/>
      <c r="B182"/>
      <c r="C182"/>
      <c r="D182"/>
      <c r="E182"/>
      <c r="F182"/>
      <c r="G182"/>
      <c r="H182"/>
      <c r="I182"/>
      <c r="J182"/>
      <c r="K182"/>
    </row>
    <row r="183" spans="1:11" ht="16" x14ac:dyDescent="0.2">
      <c r="A183"/>
      <c r="B183"/>
      <c r="C183"/>
      <c r="D183"/>
      <c r="E183"/>
      <c r="F183"/>
      <c r="G183"/>
      <c r="H183"/>
      <c r="I183"/>
      <c r="J183"/>
      <c r="K183"/>
    </row>
    <row r="184" spans="1:11" ht="16" x14ac:dyDescent="0.2">
      <c r="A184"/>
      <c r="B184"/>
      <c r="C184"/>
      <c r="D184"/>
      <c r="E184"/>
      <c r="F184"/>
      <c r="G184"/>
      <c r="H184"/>
      <c r="I184"/>
      <c r="J184"/>
      <c r="K184"/>
    </row>
    <row r="185" spans="1:11" ht="16" x14ac:dyDescent="0.2">
      <c r="A185"/>
      <c r="B185"/>
      <c r="C185"/>
      <c r="D185"/>
      <c r="E185"/>
      <c r="F185"/>
      <c r="G185"/>
      <c r="H185"/>
      <c r="I185"/>
      <c r="J185"/>
      <c r="K185"/>
    </row>
    <row r="186" spans="1:11" ht="16" x14ac:dyDescent="0.2">
      <c r="A186"/>
      <c r="B186"/>
      <c r="C186"/>
      <c r="D186"/>
      <c r="E186"/>
      <c r="F186"/>
      <c r="G186"/>
      <c r="H186"/>
      <c r="I186"/>
      <c r="J186"/>
      <c r="K186"/>
    </row>
    <row r="187" spans="1:11" ht="16" x14ac:dyDescent="0.2">
      <c r="A187"/>
      <c r="B187"/>
      <c r="C187"/>
      <c r="D187"/>
      <c r="E187"/>
      <c r="F187"/>
      <c r="G187"/>
      <c r="H187"/>
      <c r="I187"/>
      <c r="J187"/>
      <c r="K187"/>
    </row>
    <row r="188" spans="1:11" ht="16" x14ac:dyDescent="0.2">
      <c r="A188"/>
      <c r="B188"/>
      <c r="C188"/>
      <c r="D188"/>
      <c r="E188"/>
      <c r="F188"/>
      <c r="G188"/>
      <c r="H188"/>
      <c r="I188"/>
      <c r="J188"/>
      <c r="K188"/>
    </row>
    <row r="189" spans="1:11" ht="16" x14ac:dyDescent="0.2">
      <c r="A189"/>
      <c r="B189"/>
      <c r="C189"/>
      <c r="D189"/>
      <c r="E189"/>
      <c r="F189"/>
      <c r="G189"/>
      <c r="H189"/>
      <c r="I189"/>
      <c r="J189"/>
      <c r="K189"/>
    </row>
    <row r="190" spans="1:11" ht="16" x14ac:dyDescent="0.2">
      <c r="A190"/>
      <c r="B190"/>
      <c r="C190"/>
      <c r="D190"/>
      <c r="E190"/>
      <c r="F190"/>
      <c r="G190"/>
      <c r="H190"/>
      <c r="I190"/>
      <c r="J190"/>
      <c r="K190"/>
    </row>
    <row r="191" spans="1:11" ht="16" x14ac:dyDescent="0.2">
      <c r="A191"/>
      <c r="B191"/>
      <c r="C191"/>
      <c r="D191"/>
      <c r="E191"/>
      <c r="F191"/>
      <c r="G191"/>
      <c r="H191"/>
      <c r="I191"/>
      <c r="J191"/>
      <c r="K191"/>
    </row>
    <row r="192" spans="1:11" ht="16" x14ac:dyDescent="0.2">
      <c r="A192"/>
      <c r="B192"/>
      <c r="C192"/>
      <c r="D192"/>
      <c r="E192"/>
      <c r="F192"/>
      <c r="G192"/>
      <c r="H192"/>
      <c r="I192"/>
      <c r="J192"/>
      <c r="K192"/>
    </row>
    <row r="193" spans="1:11" ht="16" x14ac:dyDescent="0.2">
      <c r="A193"/>
      <c r="B193"/>
      <c r="C193"/>
      <c r="D193"/>
      <c r="E193"/>
      <c r="F193"/>
      <c r="G193"/>
      <c r="H193"/>
      <c r="I193"/>
      <c r="J193"/>
      <c r="K193"/>
    </row>
    <row r="194" spans="1:11" ht="16" x14ac:dyDescent="0.2">
      <c r="A194"/>
      <c r="B194"/>
      <c r="C194"/>
      <c r="D194"/>
      <c r="E194"/>
      <c r="F194"/>
      <c r="G194"/>
      <c r="H194"/>
      <c r="I194"/>
      <c r="J194"/>
      <c r="K194"/>
    </row>
    <row r="195" spans="1:11" ht="16" x14ac:dyDescent="0.2">
      <c r="A195"/>
      <c r="B195"/>
      <c r="C195"/>
      <c r="D195"/>
      <c r="E195"/>
      <c r="F195"/>
      <c r="G195"/>
      <c r="H195"/>
      <c r="I195"/>
      <c r="J195"/>
      <c r="K195"/>
    </row>
    <row r="196" spans="1:11" ht="16" x14ac:dyDescent="0.2">
      <c r="A196"/>
      <c r="B196"/>
      <c r="C196"/>
      <c r="D196"/>
      <c r="E196"/>
      <c r="F196"/>
      <c r="G196"/>
      <c r="H196"/>
      <c r="I196"/>
      <c r="J196"/>
      <c r="K196"/>
    </row>
    <row r="197" spans="1:11" ht="16" x14ac:dyDescent="0.2">
      <c r="A197"/>
      <c r="B197"/>
      <c r="C197"/>
      <c r="D197"/>
      <c r="E197"/>
      <c r="F197"/>
      <c r="G197"/>
      <c r="H197"/>
      <c r="I197"/>
      <c r="J197"/>
      <c r="K197"/>
    </row>
    <row r="198" spans="1:11" ht="16" x14ac:dyDescent="0.2">
      <c r="A198"/>
      <c r="B198"/>
      <c r="C198"/>
      <c r="D198"/>
      <c r="E198"/>
      <c r="F198"/>
      <c r="G198"/>
      <c r="H198"/>
      <c r="I198"/>
      <c r="J198"/>
      <c r="K198"/>
    </row>
    <row r="199" spans="1:11" ht="16" x14ac:dyDescent="0.2">
      <c r="A199"/>
      <c r="B199"/>
      <c r="C199"/>
      <c r="D199"/>
      <c r="E199"/>
      <c r="F199"/>
      <c r="G199"/>
      <c r="H199"/>
      <c r="I199"/>
      <c r="J199"/>
      <c r="K199"/>
    </row>
    <row r="200" spans="1:11" ht="16" x14ac:dyDescent="0.2">
      <c r="A200"/>
      <c r="B200"/>
      <c r="C200"/>
      <c r="D200"/>
      <c r="E200"/>
      <c r="F200"/>
      <c r="G200"/>
      <c r="H200"/>
      <c r="I200"/>
      <c r="J200"/>
      <c r="K200"/>
    </row>
    <row r="201" spans="1:11" ht="16" x14ac:dyDescent="0.2">
      <c r="A201"/>
      <c r="B201"/>
      <c r="C201"/>
      <c r="D201"/>
      <c r="E201"/>
      <c r="F201"/>
      <c r="G201"/>
      <c r="H201"/>
      <c r="I201"/>
      <c r="J201"/>
      <c r="K201"/>
    </row>
    <row r="202" spans="1:11" ht="16" x14ac:dyDescent="0.2">
      <c r="A202"/>
      <c r="B202"/>
      <c r="C202"/>
      <c r="D202"/>
      <c r="E202"/>
      <c r="F202"/>
      <c r="G202"/>
      <c r="H202"/>
      <c r="I202"/>
      <c r="J202"/>
      <c r="K202"/>
    </row>
    <row r="203" spans="1:11" ht="16" x14ac:dyDescent="0.2">
      <c r="A203"/>
      <c r="B203"/>
      <c r="C203"/>
      <c r="D203"/>
      <c r="E203"/>
      <c r="F203"/>
      <c r="G203"/>
      <c r="H203"/>
      <c r="I203"/>
      <c r="J203"/>
      <c r="K203"/>
    </row>
    <row r="204" spans="1:11" ht="16" x14ac:dyDescent="0.2">
      <c r="A204"/>
      <c r="B204"/>
      <c r="C204"/>
      <c r="D204"/>
      <c r="E204"/>
      <c r="F204"/>
      <c r="G204"/>
      <c r="H204"/>
      <c r="I204"/>
      <c r="J204"/>
      <c r="K204"/>
    </row>
    <row r="205" spans="1:11" ht="16" x14ac:dyDescent="0.2">
      <c r="A205"/>
      <c r="B205"/>
      <c r="C205"/>
      <c r="D205"/>
      <c r="E205"/>
      <c r="F205"/>
      <c r="G205"/>
      <c r="H205"/>
      <c r="I205"/>
      <c r="J205"/>
      <c r="K205"/>
    </row>
    <row r="206" spans="1:11" ht="16" x14ac:dyDescent="0.2">
      <c r="A206"/>
      <c r="B206"/>
      <c r="C206"/>
      <c r="D206"/>
      <c r="E206"/>
      <c r="F206"/>
      <c r="G206"/>
      <c r="H206"/>
      <c r="I206"/>
      <c r="J206"/>
      <c r="K206"/>
    </row>
    <row r="207" spans="1:11" ht="16" x14ac:dyDescent="0.2">
      <c r="A207"/>
      <c r="B207"/>
      <c r="C207"/>
      <c r="D207"/>
      <c r="E207"/>
      <c r="F207"/>
      <c r="G207"/>
      <c r="H207"/>
      <c r="I207"/>
      <c r="J207"/>
      <c r="K207"/>
    </row>
    <row r="208" spans="1:11" ht="16" x14ac:dyDescent="0.2">
      <c r="A208"/>
      <c r="B208"/>
      <c r="C208"/>
      <c r="D208"/>
      <c r="E208"/>
      <c r="F208"/>
      <c r="G208"/>
      <c r="H208"/>
      <c r="I208"/>
      <c r="J208"/>
      <c r="K208"/>
    </row>
    <row r="209" spans="1:11" ht="16" x14ac:dyDescent="0.2">
      <c r="A209"/>
      <c r="B209"/>
      <c r="C209"/>
      <c r="D209"/>
      <c r="E209"/>
      <c r="F209"/>
      <c r="G209"/>
      <c r="H209"/>
      <c r="I209"/>
      <c r="J209"/>
      <c r="K209"/>
    </row>
    <row r="210" spans="1:11" ht="16" x14ac:dyDescent="0.2">
      <c r="A210"/>
      <c r="B210"/>
      <c r="C210"/>
      <c r="D210"/>
      <c r="E210"/>
      <c r="F210"/>
      <c r="G210"/>
      <c r="H210"/>
      <c r="I210"/>
      <c r="J210"/>
      <c r="K210"/>
    </row>
    <row r="211" spans="1:11" ht="16" x14ac:dyDescent="0.2">
      <c r="A211"/>
      <c r="B211"/>
      <c r="C211"/>
      <c r="D211"/>
      <c r="E211"/>
      <c r="F211"/>
      <c r="G211"/>
      <c r="H211"/>
      <c r="I211"/>
      <c r="J211"/>
      <c r="K211"/>
    </row>
    <row r="212" spans="1:11" ht="16" x14ac:dyDescent="0.2">
      <c r="A212"/>
      <c r="B212"/>
      <c r="C212"/>
      <c r="D212"/>
      <c r="E212"/>
      <c r="F212"/>
      <c r="G212"/>
      <c r="H212"/>
      <c r="I212"/>
      <c r="J212"/>
      <c r="K212"/>
    </row>
    <row r="213" spans="1:11" ht="16" x14ac:dyDescent="0.2">
      <c r="A213"/>
      <c r="B213"/>
      <c r="C213"/>
      <c r="D213"/>
      <c r="E213"/>
      <c r="F213"/>
      <c r="G213"/>
      <c r="H213"/>
      <c r="I213"/>
      <c r="J213"/>
      <c r="K213"/>
    </row>
    <row r="214" spans="1:11" ht="16" x14ac:dyDescent="0.2">
      <c r="A214"/>
      <c r="B214"/>
      <c r="C214"/>
      <c r="D214"/>
      <c r="E214"/>
      <c r="F214"/>
      <c r="G214"/>
      <c r="H214"/>
      <c r="I214"/>
      <c r="J214"/>
      <c r="K214"/>
    </row>
    <row r="215" spans="1:11" ht="16" x14ac:dyDescent="0.2">
      <c r="A215"/>
      <c r="B215"/>
      <c r="C215"/>
      <c r="D215"/>
      <c r="E215"/>
      <c r="F215"/>
      <c r="G215"/>
      <c r="H215"/>
      <c r="I215"/>
      <c r="J215"/>
      <c r="K215"/>
    </row>
    <row r="216" spans="1:11" ht="16" x14ac:dyDescent="0.2">
      <c r="A216"/>
      <c r="B216"/>
      <c r="C216"/>
      <c r="D216"/>
      <c r="E216"/>
      <c r="F216"/>
      <c r="G216"/>
      <c r="H216"/>
      <c r="I216"/>
      <c r="J216"/>
      <c r="K216"/>
    </row>
    <row r="217" spans="1:11" ht="16" x14ac:dyDescent="0.2">
      <c r="A217"/>
      <c r="B217"/>
      <c r="C217"/>
      <c r="D217"/>
      <c r="E217"/>
      <c r="F217"/>
      <c r="G217"/>
      <c r="H217"/>
      <c r="I217"/>
      <c r="J217"/>
      <c r="K217"/>
    </row>
    <row r="218" spans="1:11" ht="16" x14ac:dyDescent="0.2">
      <c r="A218"/>
      <c r="B218"/>
      <c r="C218"/>
      <c r="D218"/>
      <c r="E218"/>
      <c r="F218"/>
      <c r="G218"/>
      <c r="H218"/>
      <c r="I218"/>
      <c r="J218"/>
      <c r="K218"/>
    </row>
    <row r="219" spans="1:11" ht="16" x14ac:dyDescent="0.2">
      <c r="A219"/>
      <c r="B219"/>
      <c r="C219"/>
      <c r="D219"/>
      <c r="E219"/>
      <c r="F219"/>
      <c r="G219"/>
      <c r="H219"/>
      <c r="I219"/>
      <c r="J219"/>
      <c r="K219"/>
    </row>
    <row r="220" spans="1:11" ht="16" x14ac:dyDescent="0.2">
      <c r="A220"/>
      <c r="B220"/>
      <c r="C220"/>
      <c r="D220"/>
      <c r="E220"/>
      <c r="F220"/>
      <c r="G220"/>
      <c r="H220"/>
      <c r="I220"/>
      <c r="J220"/>
      <c r="K220"/>
    </row>
    <row r="221" spans="1:11" ht="16" x14ac:dyDescent="0.2">
      <c r="A221"/>
      <c r="B221"/>
      <c r="C221"/>
      <c r="D221"/>
      <c r="E221"/>
      <c r="F221"/>
      <c r="G221"/>
      <c r="H221"/>
      <c r="I221"/>
      <c r="J221"/>
      <c r="K221"/>
    </row>
    <row r="222" spans="1:11" ht="16" x14ac:dyDescent="0.2">
      <c r="A222"/>
      <c r="B222"/>
      <c r="C222"/>
      <c r="D222"/>
      <c r="E222"/>
      <c r="F222"/>
      <c r="G222"/>
      <c r="H222"/>
      <c r="I222"/>
      <c r="J222"/>
      <c r="K222"/>
    </row>
    <row r="223" spans="1:11" ht="16" x14ac:dyDescent="0.2">
      <c r="A223"/>
      <c r="B223"/>
      <c r="C223"/>
      <c r="D223"/>
      <c r="E223"/>
      <c r="F223"/>
      <c r="G223"/>
      <c r="H223"/>
      <c r="I223"/>
      <c r="J223"/>
      <c r="K223"/>
    </row>
    <row r="224" spans="1:11" ht="16" x14ac:dyDescent="0.2">
      <c r="A224"/>
      <c r="B224"/>
      <c r="C224"/>
      <c r="D224"/>
      <c r="E224"/>
      <c r="F224"/>
      <c r="G224"/>
      <c r="H224"/>
      <c r="I224"/>
      <c r="J224"/>
      <c r="K224"/>
    </row>
    <row r="225" spans="1:11" ht="16" x14ac:dyDescent="0.2">
      <c r="A225"/>
      <c r="B225"/>
      <c r="C225"/>
      <c r="D225"/>
      <c r="E225"/>
      <c r="F225"/>
      <c r="G225"/>
      <c r="H225"/>
      <c r="I225"/>
      <c r="J225"/>
      <c r="K225"/>
    </row>
    <row r="226" spans="1:11" ht="16" x14ac:dyDescent="0.2">
      <c r="A226"/>
      <c r="B226"/>
      <c r="C226"/>
      <c r="D226"/>
      <c r="E226"/>
      <c r="F226"/>
      <c r="G226"/>
      <c r="H226"/>
      <c r="I226"/>
      <c r="J226"/>
      <c r="K226"/>
    </row>
    <row r="227" spans="1:11" ht="16" x14ac:dyDescent="0.2">
      <c r="A227"/>
      <c r="B227"/>
      <c r="C227"/>
      <c r="D227"/>
      <c r="E227"/>
      <c r="F227"/>
      <c r="G227"/>
      <c r="H227"/>
      <c r="I227"/>
      <c r="J227"/>
      <c r="K227"/>
    </row>
    <row r="228" spans="1:11" ht="16" x14ac:dyDescent="0.2">
      <c r="A228"/>
      <c r="B228"/>
      <c r="C228"/>
      <c r="D228"/>
      <c r="E228"/>
      <c r="F228"/>
      <c r="G228"/>
      <c r="H228"/>
      <c r="I228"/>
      <c r="J228"/>
      <c r="K228"/>
    </row>
    <row r="229" spans="1:11" ht="16" x14ac:dyDescent="0.2">
      <c r="A229"/>
      <c r="B229"/>
      <c r="C229"/>
      <c r="D229"/>
      <c r="E229"/>
      <c r="F229"/>
      <c r="G229"/>
      <c r="H229"/>
      <c r="I229"/>
      <c r="J229"/>
      <c r="K229"/>
    </row>
    <row r="230" spans="1:11" ht="16" x14ac:dyDescent="0.2">
      <c r="A230"/>
      <c r="B230"/>
      <c r="C230"/>
      <c r="D230"/>
      <c r="E230"/>
      <c r="F230"/>
      <c r="G230"/>
      <c r="H230"/>
      <c r="I230"/>
      <c r="J230"/>
      <c r="K230"/>
    </row>
    <row r="231" spans="1:11" ht="16" x14ac:dyDescent="0.2">
      <c r="A231"/>
      <c r="B231"/>
      <c r="C231"/>
      <c r="D231"/>
      <c r="E231"/>
      <c r="F231"/>
      <c r="G231"/>
      <c r="H231"/>
      <c r="I231"/>
      <c r="J231"/>
      <c r="K231"/>
    </row>
    <row r="232" spans="1:11" ht="16" x14ac:dyDescent="0.2">
      <c r="A232"/>
      <c r="B232"/>
      <c r="C232"/>
      <c r="D232"/>
      <c r="E232"/>
      <c r="F232"/>
      <c r="G232"/>
      <c r="H232"/>
      <c r="I232"/>
      <c r="J232"/>
      <c r="K232"/>
    </row>
    <row r="233" spans="1:11" ht="16" x14ac:dyDescent="0.2">
      <c r="A233"/>
      <c r="B233"/>
      <c r="C233"/>
      <c r="D233"/>
      <c r="E233"/>
      <c r="F233"/>
      <c r="G233"/>
      <c r="H233"/>
      <c r="I233"/>
      <c r="J233"/>
      <c r="K233"/>
    </row>
    <row r="234" spans="1:11" ht="16" x14ac:dyDescent="0.2">
      <c r="A234"/>
      <c r="B234"/>
      <c r="C234"/>
      <c r="D234"/>
      <c r="E234"/>
      <c r="F234"/>
      <c r="G234"/>
      <c r="H234"/>
      <c r="I234"/>
      <c r="J234"/>
      <c r="K234"/>
    </row>
    <row r="235" spans="1:11" ht="16" x14ac:dyDescent="0.2">
      <c r="A235"/>
      <c r="B235"/>
      <c r="C235"/>
      <c r="D235"/>
      <c r="E235"/>
      <c r="F235"/>
      <c r="G235"/>
      <c r="H235"/>
      <c r="I235"/>
      <c r="J235"/>
      <c r="K235"/>
    </row>
    <row r="236" spans="1:11" ht="16" x14ac:dyDescent="0.2">
      <c r="A236"/>
      <c r="B236"/>
      <c r="C236"/>
      <c r="D236"/>
      <c r="E236"/>
      <c r="F236"/>
      <c r="G236"/>
      <c r="H236"/>
      <c r="I236"/>
      <c r="J236"/>
      <c r="K236"/>
    </row>
    <row r="237" spans="1:11" ht="16" x14ac:dyDescent="0.2">
      <c r="A237"/>
      <c r="B237"/>
      <c r="C237"/>
      <c r="D237"/>
      <c r="E237"/>
      <c r="F237"/>
      <c r="G237"/>
      <c r="H237"/>
      <c r="I237"/>
      <c r="J237"/>
      <c r="K237"/>
    </row>
    <row r="238" spans="1:11" ht="16" x14ac:dyDescent="0.2">
      <c r="A238"/>
      <c r="B238"/>
      <c r="C238"/>
      <c r="D238"/>
      <c r="E238"/>
      <c r="F238"/>
      <c r="G238"/>
      <c r="H238"/>
      <c r="I238"/>
      <c r="J238"/>
      <c r="K238"/>
    </row>
    <row r="239" spans="1:11" ht="16" x14ac:dyDescent="0.2">
      <c r="A239"/>
      <c r="B239"/>
      <c r="C239"/>
      <c r="D239"/>
      <c r="E239"/>
      <c r="F239"/>
      <c r="G239"/>
      <c r="H239"/>
      <c r="I239"/>
      <c r="J239"/>
      <c r="K239"/>
    </row>
    <row r="240" spans="1:11" ht="16" x14ac:dyDescent="0.2">
      <c r="A240"/>
      <c r="B240"/>
      <c r="C240"/>
      <c r="D240"/>
      <c r="E240"/>
      <c r="F240"/>
      <c r="G240"/>
      <c r="H240"/>
      <c r="I240"/>
      <c r="J240"/>
      <c r="K240"/>
    </row>
    <row r="241" spans="1:11" ht="16" x14ac:dyDescent="0.2">
      <c r="A241"/>
      <c r="B241"/>
      <c r="C241"/>
      <c r="D241"/>
      <c r="E241"/>
      <c r="F241"/>
      <c r="G241"/>
      <c r="H241"/>
      <c r="I241"/>
      <c r="J241"/>
      <c r="K241"/>
    </row>
    <row r="242" spans="1:11" ht="16" x14ac:dyDescent="0.2">
      <c r="A242"/>
      <c r="B242"/>
      <c r="C242"/>
      <c r="D242"/>
      <c r="E242"/>
      <c r="F242"/>
      <c r="G242"/>
      <c r="H242"/>
      <c r="I242"/>
      <c r="J242"/>
      <c r="K242"/>
    </row>
    <row r="243" spans="1:11" ht="16" x14ac:dyDescent="0.2">
      <c r="A243"/>
      <c r="B243"/>
      <c r="C243"/>
      <c r="D243"/>
      <c r="E243"/>
      <c r="F243"/>
      <c r="G243"/>
      <c r="H243"/>
      <c r="I243"/>
      <c r="J243"/>
      <c r="K243"/>
    </row>
    <row r="244" spans="1:11" ht="16" x14ac:dyDescent="0.2">
      <c r="A244"/>
      <c r="B244"/>
      <c r="C244"/>
      <c r="D244"/>
      <c r="E244"/>
      <c r="F244"/>
      <c r="G244"/>
      <c r="H244"/>
      <c r="I244"/>
      <c r="J244"/>
      <c r="K244"/>
    </row>
    <row r="245" spans="1:11" ht="16" x14ac:dyDescent="0.2">
      <c r="A245"/>
      <c r="B245"/>
      <c r="C245"/>
      <c r="D245"/>
      <c r="E245"/>
      <c r="F245"/>
      <c r="G245"/>
      <c r="H245"/>
      <c r="I245"/>
      <c r="J245"/>
      <c r="K245"/>
    </row>
    <row r="246" spans="1:11" ht="16" x14ac:dyDescent="0.2">
      <c r="A246"/>
      <c r="B246"/>
      <c r="C246"/>
      <c r="D246"/>
      <c r="E246"/>
      <c r="F246"/>
      <c r="G246"/>
      <c r="H246"/>
      <c r="I246"/>
      <c r="J246"/>
      <c r="K246"/>
    </row>
    <row r="247" spans="1:11" ht="16" x14ac:dyDescent="0.2">
      <c r="A247"/>
      <c r="B247"/>
      <c r="C247"/>
      <c r="D247"/>
      <c r="E247"/>
      <c r="F247"/>
      <c r="G247"/>
      <c r="H247"/>
      <c r="I247"/>
      <c r="J247"/>
      <c r="K247"/>
    </row>
    <row r="248" spans="1:11" ht="16" x14ac:dyDescent="0.2">
      <c r="A248"/>
      <c r="B248"/>
      <c r="C248"/>
      <c r="D248"/>
      <c r="E248"/>
      <c r="F248"/>
      <c r="G248"/>
      <c r="H248"/>
      <c r="I248"/>
      <c r="J248"/>
      <c r="K248"/>
    </row>
    <row r="249" spans="1:11" ht="16" x14ac:dyDescent="0.2">
      <c r="A249"/>
      <c r="B249"/>
      <c r="C249"/>
      <c r="D249"/>
      <c r="E249"/>
      <c r="F249"/>
      <c r="G249"/>
      <c r="H249"/>
      <c r="I249"/>
      <c r="J249"/>
      <c r="K249"/>
    </row>
    <row r="250" spans="1:11" ht="16" x14ac:dyDescent="0.2">
      <c r="A250"/>
      <c r="B250"/>
      <c r="C250"/>
      <c r="D250"/>
      <c r="E250"/>
      <c r="F250"/>
      <c r="G250"/>
      <c r="H250"/>
      <c r="I250"/>
      <c r="J250"/>
      <c r="K250"/>
    </row>
    <row r="251" spans="1:11" ht="16" x14ac:dyDescent="0.2">
      <c r="A251"/>
      <c r="B251"/>
      <c r="C251"/>
      <c r="D251"/>
      <c r="E251"/>
      <c r="F251"/>
      <c r="G251"/>
      <c r="H251"/>
      <c r="I251"/>
      <c r="J251"/>
      <c r="K251"/>
    </row>
    <row r="252" spans="1:11" ht="16" x14ac:dyDescent="0.2">
      <c r="A252"/>
      <c r="B252"/>
      <c r="C252"/>
      <c r="D252"/>
      <c r="E252"/>
      <c r="F252"/>
      <c r="G252"/>
      <c r="H252"/>
      <c r="I252"/>
      <c r="J252"/>
      <c r="K252"/>
    </row>
    <row r="253" spans="1:11" ht="16" x14ac:dyDescent="0.2">
      <c r="A253"/>
      <c r="B253"/>
      <c r="C253"/>
      <c r="D253"/>
      <c r="E253"/>
      <c r="F253"/>
      <c r="G253"/>
      <c r="H253"/>
      <c r="I253"/>
      <c r="J253"/>
      <c r="K253"/>
    </row>
    <row r="254" spans="1:11" ht="16" x14ac:dyDescent="0.2">
      <c r="A254"/>
      <c r="B254"/>
      <c r="C254"/>
      <c r="D254"/>
      <c r="E254"/>
      <c r="F254"/>
      <c r="G254"/>
      <c r="H254"/>
      <c r="I254"/>
      <c r="J254"/>
      <c r="K254"/>
    </row>
    <row r="255" spans="1:11" ht="16" x14ac:dyDescent="0.2">
      <c r="A255"/>
      <c r="B255"/>
      <c r="C255"/>
      <c r="D255"/>
      <c r="E255"/>
      <c r="F255"/>
      <c r="G255"/>
      <c r="H255"/>
      <c r="I255"/>
      <c r="J255"/>
      <c r="K255"/>
    </row>
    <row r="256" spans="1:11" ht="16" x14ac:dyDescent="0.2">
      <c r="A256"/>
      <c r="B256"/>
      <c r="C256"/>
      <c r="D256"/>
      <c r="E256"/>
      <c r="F256"/>
      <c r="G256"/>
      <c r="H256"/>
      <c r="I256"/>
      <c r="J256"/>
      <c r="K256"/>
    </row>
    <row r="257" spans="1:11" ht="16" x14ac:dyDescent="0.2">
      <c r="A257"/>
      <c r="B257"/>
      <c r="C257"/>
      <c r="D257"/>
      <c r="E257"/>
      <c r="F257"/>
      <c r="G257"/>
      <c r="H257"/>
      <c r="I257"/>
      <c r="J257"/>
      <c r="K257"/>
    </row>
    <row r="258" spans="1:11" ht="16" x14ac:dyDescent="0.2">
      <c r="A258"/>
      <c r="B258"/>
      <c r="C258"/>
      <c r="D258"/>
      <c r="E258"/>
      <c r="F258"/>
      <c r="G258"/>
      <c r="H258"/>
      <c r="I258"/>
      <c r="J258"/>
      <c r="K258"/>
    </row>
    <row r="259" spans="1:11" ht="16" x14ac:dyDescent="0.2">
      <c r="A259"/>
      <c r="B259"/>
      <c r="C259"/>
      <c r="D259"/>
      <c r="E259"/>
      <c r="F259"/>
      <c r="G259"/>
      <c r="H259"/>
      <c r="I259"/>
      <c r="J259"/>
      <c r="K259"/>
    </row>
    <row r="260" spans="1:11" ht="16" x14ac:dyDescent="0.2">
      <c r="A260"/>
      <c r="B260"/>
      <c r="C260"/>
      <c r="D260"/>
      <c r="E260"/>
      <c r="F260"/>
      <c r="G260"/>
      <c r="H260"/>
      <c r="I260"/>
      <c r="J260"/>
      <c r="K260"/>
    </row>
    <row r="261" spans="1:11" ht="16" x14ac:dyDescent="0.2">
      <c r="A261"/>
      <c r="B261"/>
      <c r="C261"/>
      <c r="D261"/>
      <c r="E261"/>
      <c r="F261"/>
      <c r="G261"/>
      <c r="H261"/>
      <c r="I261"/>
      <c r="J261"/>
      <c r="K261"/>
    </row>
    <row r="262" spans="1:11" ht="16" x14ac:dyDescent="0.2">
      <c r="A262"/>
      <c r="B262"/>
      <c r="C262"/>
      <c r="D262"/>
      <c r="E262"/>
      <c r="F262"/>
      <c r="G262"/>
      <c r="H262"/>
      <c r="I262"/>
      <c r="J262"/>
      <c r="K262"/>
    </row>
    <row r="263" spans="1:11" ht="16" x14ac:dyDescent="0.2">
      <c r="A263"/>
      <c r="B263"/>
      <c r="C263"/>
      <c r="D263"/>
      <c r="E263"/>
      <c r="F263"/>
      <c r="G263"/>
      <c r="H263"/>
      <c r="I263"/>
      <c r="J263"/>
      <c r="K263"/>
    </row>
    <row r="264" spans="1:11" ht="16" x14ac:dyDescent="0.2">
      <c r="A264"/>
      <c r="B264"/>
      <c r="C264"/>
      <c r="D264"/>
      <c r="E264"/>
      <c r="F264"/>
      <c r="G264"/>
      <c r="H264"/>
      <c r="I264"/>
      <c r="J264"/>
      <c r="K264"/>
    </row>
    <row r="265" spans="1:11" ht="16" x14ac:dyDescent="0.2">
      <c r="A265"/>
      <c r="B265"/>
      <c r="C265"/>
      <c r="D265"/>
      <c r="E265"/>
      <c r="F265"/>
      <c r="G265"/>
      <c r="H265"/>
      <c r="I265"/>
      <c r="J265"/>
      <c r="K265"/>
    </row>
    <row r="266" spans="1:11" ht="16" x14ac:dyDescent="0.2">
      <c r="A266"/>
      <c r="B266"/>
      <c r="C266"/>
      <c r="D266"/>
      <c r="E266"/>
      <c r="F266"/>
      <c r="G266"/>
      <c r="H266"/>
      <c r="I266"/>
      <c r="J266"/>
      <c r="K266"/>
    </row>
    <row r="267" spans="1:11" ht="16" x14ac:dyDescent="0.2">
      <c r="A267"/>
      <c r="B267"/>
      <c r="C267"/>
      <c r="D267"/>
      <c r="E267"/>
      <c r="F267"/>
      <c r="G267"/>
      <c r="H267"/>
      <c r="I267"/>
      <c r="J267"/>
      <c r="K267"/>
    </row>
    <row r="268" spans="1:11" ht="16" x14ac:dyDescent="0.2">
      <c r="A268"/>
      <c r="B268"/>
      <c r="C268"/>
      <c r="D268"/>
      <c r="E268"/>
      <c r="F268"/>
      <c r="G268"/>
      <c r="H268"/>
      <c r="I268"/>
      <c r="J268"/>
      <c r="K268"/>
    </row>
    <row r="269" spans="1:11" ht="16" x14ac:dyDescent="0.2">
      <c r="A269"/>
      <c r="B269"/>
      <c r="C269"/>
      <c r="D269"/>
      <c r="E269"/>
      <c r="F269"/>
      <c r="G269"/>
      <c r="H269"/>
      <c r="I269"/>
      <c r="J269"/>
      <c r="K269"/>
    </row>
    <row r="270" spans="1:11" ht="16" x14ac:dyDescent="0.2">
      <c r="A270"/>
      <c r="B270"/>
      <c r="C270"/>
      <c r="D270"/>
      <c r="E270"/>
      <c r="F270"/>
      <c r="G270"/>
      <c r="H270"/>
      <c r="I270"/>
      <c r="J270"/>
      <c r="K270"/>
    </row>
    <row r="271" spans="1:11" ht="16" x14ac:dyDescent="0.2">
      <c r="A271"/>
      <c r="B271"/>
      <c r="C271"/>
      <c r="D271"/>
      <c r="E271"/>
      <c r="F271"/>
      <c r="G271"/>
      <c r="H271"/>
      <c r="I271"/>
      <c r="J271"/>
      <c r="K271"/>
    </row>
    <row r="272" spans="1:11" ht="16" x14ac:dyDescent="0.2">
      <c r="A272"/>
      <c r="B272"/>
      <c r="C272"/>
      <c r="D272"/>
      <c r="E272"/>
      <c r="F272"/>
      <c r="G272"/>
      <c r="H272"/>
      <c r="I272"/>
      <c r="J272"/>
      <c r="K272"/>
    </row>
    <row r="273" spans="1:11" ht="16" x14ac:dyDescent="0.2">
      <c r="A273"/>
      <c r="B273"/>
      <c r="C273"/>
      <c r="D273"/>
      <c r="E273"/>
      <c r="F273"/>
      <c r="G273"/>
      <c r="H273"/>
      <c r="I273"/>
      <c r="J273"/>
      <c r="K273"/>
    </row>
    <row r="274" spans="1:11" ht="16" x14ac:dyDescent="0.2">
      <c r="A274"/>
      <c r="B274"/>
      <c r="C274"/>
      <c r="D274"/>
      <c r="E274"/>
      <c r="F274"/>
      <c r="G274"/>
      <c r="H274"/>
      <c r="I274"/>
      <c r="J274"/>
      <c r="K274"/>
    </row>
    <row r="275" spans="1:11" ht="16" x14ac:dyDescent="0.2">
      <c r="A275"/>
      <c r="B275"/>
      <c r="C275"/>
      <c r="D275"/>
      <c r="E275"/>
      <c r="F275"/>
      <c r="G275"/>
      <c r="H275"/>
      <c r="I275"/>
      <c r="J275"/>
      <c r="K275"/>
    </row>
    <row r="276" spans="1:11" ht="16" x14ac:dyDescent="0.2">
      <c r="A276"/>
      <c r="B276"/>
      <c r="C276"/>
      <c r="D276"/>
      <c r="E276"/>
      <c r="F276"/>
      <c r="G276"/>
      <c r="H276"/>
      <c r="I276"/>
      <c r="J276"/>
      <c r="K276"/>
    </row>
    <row r="277" spans="1:11" ht="16" x14ac:dyDescent="0.2">
      <c r="A277"/>
      <c r="B277"/>
      <c r="C277"/>
      <c r="D277"/>
      <c r="E277"/>
      <c r="F277"/>
      <c r="G277"/>
      <c r="H277"/>
      <c r="I277"/>
      <c r="J277"/>
      <c r="K277"/>
    </row>
    <row r="278" spans="1:11" ht="16" x14ac:dyDescent="0.2">
      <c r="A278"/>
      <c r="B278"/>
      <c r="C278"/>
      <c r="D278"/>
      <c r="E278"/>
      <c r="F278"/>
      <c r="G278"/>
      <c r="H278"/>
      <c r="I278"/>
      <c r="J278"/>
      <c r="K278"/>
    </row>
    <row r="279" spans="1:11" ht="16" x14ac:dyDescent="0.2">
      <c r="A279"/>
      <c r="B279"/>
      <c r="C279"/>
      <c r="D279"/>
      <c r="E279"/>
      <c r="F279"/>
      <c r="G279"/>
      <c r="H279"/>
      <c r="I279"/>
      <c r="J279"/>
      <c r="K279"/>
    </row>
    <row r="280" spans="1:11" ht="16" x14ac:dyDescent="0.2">
      <c r="A280"/>
      <c r="B280"/>
      <c r="C280"/>
      <c r="D280"/>
      <c r="E280"/>
      <c r="F280"/>
      <c r="G280"/>
      <c r="H280"/>
      <c r="I280"/>
      <c r="J280"/>
      <c r="K280"/>
    </row>
    <row r="281" spans="1:11" ht="16" x14ac:dyDescent="0.2">
      <c r="A281"/>
      <c r="B281"/>
      <c r="C281"/>
      <c r="D281"/>
      <c r="E281"/>
      <c r="F281"/>
      <c r="G281"/>
      <c r="H281"/>
      <c r="I281"/>
      <c r="J281"/>
      <c r="K281"/>
    </row>
    <row r="282" spans="1:11" ht="16" x14ac:dyDescent="0.2">
      <c r="A282"/>
      <c r="B282"/>
      <c r="C282"/>
      <c r="D282"/>
      <c r="E282"/>
      <c r="F282"/>
      <c r="G282"/>
      <c r="H282"/>
      <c r="I282"/>
      <c r="J282"/>
      <c r="K282"/>
    </row>
    <row r="283" spans="1:11" ht="16" x14ac:dyDescent="0.2">
      <c r="A283"/>
      <c r="B283"/>
      <c r="C283"/>
      <c r="D283"/>
      <c r="E283"/>
      <c r="F283"/>
      <c r="G283"/>
      <c r="H283"/>
      <c r="I283"/>
      <c r="J283"/>
      <c r="K283"/>
    </row>
    <row r="284" spans="1:11" ht="16" x14ac:dyDescent="0.2">
      <c r="A284"/>
      <c r="B284"/>
      <c r="C284"/>
      <c r="D284"/>
      <c r="E284"/>
      <c r="F284"/>
      <c r="G284"/>
      <c r="H284"/>
      <c r="I284"/>
      <c r="J284"/>
      <c r="K284"/>
    </row>
    <row r="285" spans="1:11" ht="16" x14ac:dyDescent="0.2">
      <c r="A285"/>
      <c r="B285"/>
      <c r="C285"/>
      <c r="D285"/>
      <c r="E285"/>
      <c r="F285"/>
      <c r="G285"/>
      <c r="H285"/>
      <c r="I285"/>
      <c r="J285"/>
      <c r="K285"/>
    </row>
    <row r="286" spans="1:11" ht="16" x14ac:dyDescent="0.2">
      <c r="A286"/>
      <c r="B286"/>
      <c r="C286"/>
      <c r="D286"/>
      <c r="E286"/>
      <c r="F286"/>
      <c r="G286"/>
      <c r="H286"/>
      <c r="I286"/>
      <c r="J286"/>
      <c r="K286"/>
    </row>
    <row r="287" spans="1:11" ht="16" x14ac:dyDescent="0.2">
      <c r="A287"/>
      <c r="B287"/>
      <c r="C287"/>
      <c r="D287"/>
      <c r="E287"/>
      <c r="F287"/>
      <c r="G287"/>
      <c r="H287"/>
      <c r="I287"/>
      <c r="J287"/>
      <c r="K287"/>
    </row>
    <row r="288" spans="1:11" ht="16" x14ac:dyDescent="0.2">
      <c r="A288"/>
      <c r="B288"/>
      <c r="C288"/>
      <c r="D288"/>
      <c r="E288"/>
      <c r="F288"/>
      <c r="G288"/>
      <c r="H288"/>
      <c r="I288"/>
      <c r="J288"/>
      <c r="K288"/>
    </row>
    <row r="289" spans="1:11" ht="16" x14ac:dyDescent="0.2">
      <c r="A289"/>
      <c r="B289"/>
      <c r="C289"/>
      <c r="D289"/>
      <c r="E289"/>
      <c r="F289"/>
      <c r="G289"/>
      <c r="H289"/>
      <c r="I289"/>
      <c r="J289"/>
      <c r="K289"/>
    </row>
    <row r="290" spans="1:11" ht="16" x14ac:dyDescent="0.2">
      <c r="A290"/>
      <c r="B290"/>
      <c r="C290"/>
      <c r="D290"/>
      <c r="E290"/>
      <c r="F290"/>
      <c r="G290"/>
      <c r="H290"/>
      <c r="I290"/>
      <c r="J290"/>
      <c r="K290"/>
    </row>
    <row r="291" spans="1:11" ht="16" x14ac:dyDescent="0.2">
      <c r="A291"/>
      <c r="B291"/>
      <c r="C291"/>
      <c r="D291"/>
      <c r="E291"/>
      <c r="F291"/>
      <c r="G291"/>
      <c r="H291"/>
      <c r="I291"/>
      <c r="J291"/>
      <c r="K291"/>
    </row>
    <row r="292" spans="1:11" ht="16" x14ac:dyDescent="0.2">
      <c r="A292"/>
      <c r="B292"/>
      <c r="C292"/>
      <c r="D292"/>
      <c r="E292"/>
      <c r="F292"/>
      <c r="G292"/>
      <c r="H292"/>
      <c r="I292"/>
      <c r="J292"/>
      <c r="K292"/>
    </row>
    <row r="293" spans="1:11" ht="16" x14ac:dyDescent="0.2">
      <c r="A293"/>
      <c r="B293"/>
      <c r="C293"/>
      <c r="D293"/>
      <c r="E293"/>
      <c r="F293"/>
      <c r="G293"/>
      <c r="H293"/>
      <c r="I293"/>
      <c r="J293"/>
      <c r="K293"/>
    </row>
    <row r="294" spans="1:11" ht="16" x14ac:dyDescent="0.2">
      <c r="A294"/>
      <c r="B294"/>
      <c r="C294"/>
      <c r="D294"/>
      <c r="E294"/>
      <c r="F294"/>
      <c r="G294"/>
      <c r="H294"/>
      <c r="I294"/>
      <c r="J294"/>
      <c r="K294"/>
    </row>
    <row r="295" spans="1:11" ht="16" x14ac:dyDescent="0.2">
      <c r="A295"/>
      <c r="B295"/>
      <c r="C295"/>
      <c r="D295"/>
      <c r="E295"/>
      <c r="F295"/>
      <c r="G295"/>
      <c r="H295"/>
      <c r="I295"/>
      <c r="J295"/>
      <c r="K295"/>
    </row>
    <row r="296" spans="1:11" ht="16" x14ac:dyDescent="0.2">
      <c r="A296"/>
      <c r="B296"/>
      <c r="C296"/>
      <c r="D296"/>
      <c r="E296"/>
      <c r="F296"/>
      <c r="G296"/>
      <c r="H296"/>
      <c r="I296"/>
      <c r="J296"/>
      <c r="K296"/>
    </row>
    <row r="297" spans="1:11" ht="16" x14ac:dyDescent="0.2">
      <c r="A297"/>
      <c r="B297"/>
      <c r="C297"/>
      <c r="D297"/>
      <c r="E297"/>
      <c r="F297"/>
      <c r="G297"/>
      <c r="H297"/>
      <c r="I297"/>
      <c r="J297"/>
      <c r="K297"/>
    </row>
    <row r="298" spans="1:11" ht="16" x14ac:dyDescent="0.2">
      <c r="A298"/>
      <c r="B298"/>
      <c r="C298"/>
      <c r="D298"/>
      <c r="E298"/>
      <c r="F298"/>
      <c r="G298"/>
      <c r="H298"/>
      <c r="I298"/>
      <c r="J298"/>
      <c r="K298"/>
    </row>
    <row r="299" spans="1:11" ht="16" x14ac:dyDescent="0.2">
      <c r="A299"/>
      <c r="B299"/>
      <c r="C299"/>
      <c r="D299"/>
      <c r="E299"/>
      <c r="F299"/>
      <c r="G299"/>
      <c r="H299"/>
      <c r="I299"/>
      <c r="J299"/>
      <c r="K299"/>
    </row>
    <row r="300" spans="1:11" ht="16" x14ac:dyDescent="0.2">
      <c r="A300"/>
      <c r="B300"/>
      <c r="C300"/>
      <c r="D300"/>
      <c r="E300"/>
      <c r="F300"/>
      <c r="G300"/>
      <c r="H300"/>
      <c r="I300"/>
      <c r="J300"/>
      <c r="K300"/>
    </row>
    <row r="301" spans="1:11" ht="16" x14ac:dyDescent="0.2">
      <c r="A301"/>
      <c r="B301"/>
      <c r="C301"/>
      <c r="D301"/>
      <c r="E301"/>
      <c r="F301"/>
      <c r="G301"/>
      <c r="H301"/>
      <c r="I301"/>
      <c r="J301"/>
      <c r="K301"/>
    </row>
    <row r="302" spans="1:11" ht="16" x14ac:dyDescent="0.2">
      <c r="A302"/>
      <c r="B302"/>
      <c r="C302"/>
      <c r="D302"/>
      <c r="E302"/>
      <c r="F302"/>
      <c r="G302"/>
      <c r="H302"/>
      <c r="I302"/>
      <c r="J302"/>
      <c r="K302"/>
    </row>
    <row r="303" spans="1:11" ht="16" x14ac:dyDescent="0.2">
      <c r="A303"/>
      <c r="B303"/>
      <c r="C303"/>
      <c r="D303"/>
      <c r="E303"/>
      <c r="F303"/>
      <c r="G303"/>
      <c r="H303"/>
      <c r="I303"/>
      <c r="J303"/>
      <c r="K303"/>
    </row>
    <row r="304" spans="1:11" ht="16" x14ac:dyDescent="0.2">
      <c r="A304"/>
      <c r="B304"/>
      <c r="C304"/>
      <c r="D304"/>
      <c r="E304"/>
      <c r="F304"/>
      <c r="G304"/>
      <c r="H304"/>
      <c r="I304"/>
      <c r="J304"/>
      <c r="K304"/>
    </row>
    <row r="305" spans="1:11" ht="16" x14ac:dyDescent="0.2">
      <c r="A305"/>
      <c r="B305"/>
      <c r="C305"/>
      <c r="D305"/>
      <c r="E305"/>
      <c r="F305"/>
      <c r="G305"/>
      <c r="H305"/>
      <c r="I305"/>
      <c r="J305"/>
      <c r="K305"/>
    </row>
    <row r="306" spans="1:11" ht="16" x14ac:dyDescent="0.2">
      <c r="A306"/>
      <c r="B306"/>
      <c r="C306"/>
      <c r="D306"/>
      <c r="E306"/>
      <c r="F306"/>
      <c r="G306"/>
      <c r="H306"/>
      <c r="I306"/>
      <c r="J306"/>
      <c r="K306"/>
    </row>
    <row r="307" spans="1:11" ht="16" x14ac:dyDescent="0.2">
      <c r="A307"/>
      <c r="B307"/>
      <c r="C307"/>
      <c r="D307"/>
      <c r="E307"/>
      <c r="F307"/>
      <c r="G307"/>
      <c r="H307"/>
      <c r="I307"/>
      <c r="J307"/>
      <c r="K307"/>
    </row>
    <row r="308" spans="1:11" ht="16" x14ac:dyDescent="0.2">
      <c r="A308"/>
      <c r="B308"/>
      <c r="C308"/>
      <c r="D308"/>
      <c r="E308"/>
      <c r="F308"/>
      <c r="G308"/>
      <c r="H308"/>
      <c r="I308"/>
      <c r="J308"/>
      <c r="K308"/>
    </row>
    <row r="309" spans="1:11" ht="16" x14ac:dyDescent="0.2">
      <c r="A309"/>
      <c r="B309"/>
      <c r="C309"/>
      <c r="D309"/>
      <c r="E309"/>
      <c r="F309"/>
      <c r="G309"/>
      <c r="H309"/>
      <c r="I309"/>
      <c r="J309"/>
      <c r="K309"/>
    </row>
    <row r="310" spans="1:11" ht="16" x14ac:dyDescent="0.2">
      <c r="A310"/>
      <c r="B310"/>
      <c r="C310"/>
      <c r="D310"/>
      <c r="E310"/>
      <c r="F310"/>
      <c r="G310"/>
      <c r="H310"/>
      <c r="I310"/>
      <c r="J310"/>
      <c r="K310"/>
    </row>
    <row r="311" spans="1:11" ht="16" x14ac:dyDescent="0.2">
      <c r="A311"/>
      <c r="B311"/>
      <c r="C311"/>
      <c r="D311"/>
      <c r="E311"/>
      <c r="F311"/>
      <c r="G311"/>
      <c r="H311"/>
      <c r="I311"/>
      <c r="J311"/>
      <c r="K311"/>
    </row>
    <row r="312" spans="1:11" ht="16" x14ac:dyDescent="0.2">
      <c r="A312"/>
      <c r="B312"/>
      <c r="C312"/>
      <c r="D312"/>
      <c r="E312"/>
      <c r="F312"/>
      <c r="G312"/>
      <c r="H312"/>
      <c r="I312"/>
      <c r="J312"/>
      <c r="K312"/>
    </row>
    <row r="313" spans="1:11" ht="16" x14ac:dyDescent="0.2">
      <c r="A313"/>
      <c r="B313"/>
      <c r="C313"/>
      <c r="D313"/>
      <c r="E313"/>
      <c r="F313"/>
      <c r="G313"/>
      <c r="H313"/>
      <c r="I313"/>
      <c r="J313"/>
      <c r="K313"/>
    </row>
    <row r="314" spans="1:11" ht="16" x14ac:dyDescent="0.2">
      <c r="A314"/>
      <c r="B314"/>
      <c r="C314"/>
      <c r="D314"/>
      <c r="E314"/>
      <c r="F314"/>
      <c r="G314"/>
      <c r="H314"/>
      <c r="I314"/>
      <c r="J314"/>
      <c r="K314"/>
    </row>
    <row r="315" spans="1:11" ht="16" x14ac:dyDescent="0.2">
      <c r="A315"/>
      <c r="B315"/>
      <c r="C315"/>
      <c r="D315"/>
      <c r="E315"/>
      <c r="F315"/>
      <c r="G315"/>
      <c r="H315"/>
      <c r="I315"/>
      <c r="J315"/>
      <c r="K315"/>
    </row>
    <row r="316" spans="1:11" ht="16" x14ac:dyDescent="0.2">
      <c r="A316"/>
      <c r="B316"/>
      <c r="C316"/>
      <c r="D316"/>
      <c r="E316"/>
      <c r="F316"/>
      <c r="G316"/>
      <c r="H316"/>
      <c r="I316"/>
      <c r="J316"/>
      <c r="K316"/>
    </row>
    <row r="317" spans="1:11" ht="16" x14ac:dyDescent="0.2">
      <c r="A317"/>
      <c r="B317"/>
      <c r="C317"/>
      <c r="D317"/>
      <c r="E317"/>
      <c r="F317"/>
      <c r="G317"/>
      <c r="H317"/>
      <c r="I317"/>
      <c r="J317"/>
      <c r="K317"/>
    </row>
    <row r="318" spans="1:11" ht="16" x14ac:dyDescent="0.2">
      <c r="A318"/>
      <c r="B318"/>
      <c r="C318"/>
      <c r="D318"/>
      <c r="E318"/>
      <c r="F318"/>
      <c r="G318"/>
      <c r="H318"/>
      <c r="I318"/>
      <c r="J318"/>
      <c r="K318"/>
    </row>
    <row r="319" spans="1:11" ht="16" x14ac:dyDescent="0.2">
      <c r="A319"/>
      <c r="B319"/>
      <c r="C319"/>
      <c r="D319"/>
      <c r="E319"/>
      <c r="F319"/>
      <c r="G319"/>
      <c r="H319"/>
      <c r="I319"/>
      <c r="J319"/>
      <c r="K319"/>
    </row>
    <row r="320" spans="1:11" ht="16" x14ac:dyDescent="0.2">
      <c r="A320"/>
      <c r="B320"/>
      <c r="C320"/>
      <c r="D320"/>
      <c r="E320"/>
      <c r="F320"/>
      <c r="G320"/>
      <c r="H320"/>
      <c r="I320"/>
      <c r="J320"/>
      <c r="K320"/>
    </row>
    <row r="321" spans="1:11" ht="16" x14ac:dyDescent="0.2">
      <c r="A321"/>
      <c r="B321"/>
      <c r="C321"/>
      <c r="D321"/>
      <c r="E321"/>
      <c r="F321"/>
      <c r="G321"/>
      <c r="H321"/>
      <c r="I321"/>
      <c r="J321"/>
      <c r="K321"/>
    </row>
    <row r="322" spans="1:11" ht="16" x14ac:dyDescent="0.2">
      <c r="A322"/>
      <c r="B322"/>
      <c r="C322"/>
      <c r="D322"/>
      <c r="E322"/>
      <c r="F322"/>
      <c r="G322"/>
      <c r="H322"/>
      <c r="I322"/>
      <c r="J322"/>
      <c r="K322"/>
    </row>
    <row r="323" spans="1:11" ht="16" x14ac:dyDescent="0.2">
      <c r="A323"/>
      <c r="B323"/>
      <c r="C323"/>
      <c r="D323"/>
      <c r="E323"/>
      <c r="F323"/>
      <c r="G323"/>
      <c r="H323"/>
      <c r="I323"/>
      <c r="J323"/>
      <c r="K323"/>
    </row>
    <row r="324" spans="1:11" ht="16" x14ac:dyDescent="0.2">
      <c r="A324"/>
      <c r="B324"/>
      <c r="C324"/>
      <c r="D324"/>
      <c r="E324"/>
      <c r="F324"/>
      <c r="G324"/>
      <c r="H324"/>
      <c r="I324"/>
      <c r="J324"/>
      <c r="K324"/>
    </row>
    <row r="325" spans="1:11" ht="16" x14ac:dyDescent="0.2">
      <c r="A325"/>
      <c r="B325"/>
      <c r="C325"/>
      <c r="D325"/>
      <c r="E325"/>
      <c r="F325"/>
      <c r="G325"/>
      <c r="H325"/>
      <c r="I325"/>
      <c r="J325"/>
      <c r="K325"/>
    </row>
    <row r="326" spans="1:11" ht="16" x14ac:dyDescent="0.2">
      <c r="A326"/>
      <c r="B326"/>
      <c r="C326"/>
      <c r="D326"/>
      <c r="E326"/>
      <c r="F326"/>
      <c r="G326"/>
      <c r="H326"/>
      <c r="I326"/>
      <c r="J326"/>
      <c r="K326"/>
    </row>
    <row r="327" spans="1:11" ht="16" x14ac:dyDescent="0.2">
      <c r="A327"/>
      <c r="B327"/>
      <c r="C327"/>
      <c r="D327"/>
      <c r="E327"/>
      <c r="F327"/>
      <c r="G327"/>
      <c r="H327"/>
      <c r="I327"/>
      <c r="J327"/>
      <c r="K327"/>
    </row>
    <row r="328" spans="1:11" ht="16" x14ac:dyDescent="0.2">
      <c r="A328"/>
      <c r="B328"/>
      <c r="C328"/>
      <c r="D328"/>
      <c r="E328"/>
      <c r="F328"/>
      <c r="G328"/>
      <c r="H328"/>
      <c r="I328"/>
      <c r="J328"/>
      <c r="K328"/>
    </row>
    <row r="329" spans="1:11" ht="16" x14ac:dyDescent="0.2">
      <c r="A329"/>
      <c r="B329"/>
      <c r="C329"/>
      <c r="D329"/>
      <c r="E329"/>
      <c r="F329"/>
      <c r="G329"/>
      <c r="H329"/>
      <c r="I329"/>
      <c r="J329"/>
      <c r="K329"/>
    </row>
    <row r="330" spans="1:11" ht="16" x14ac:dyDescent="0.2">
      <c r="A330"/>
      <c r="B330"/>
      <c r="C330"/>
      <c r="D330"/>
      <c r="E330"/>
      <c r="F330"/>
      <c r="G330"/>
      <c r="H330"/>
      <c r="I330"/>
      <c r="J330"/>
      <c r="K330"/>
    </row>
    <row r="331" spans="1:11" ht="16" x14ac:dyDescent="0.2">
      <c r="A331"/>
      <c r="B331"/>
      <c r="C331"/>
      <c r="D331"/>
      <c r="E331"/>
      <c r="F331"/>
      <c r="G331"/>
      <c r="H331"/>
      <c r="I331"/>
      <c r="J331"/>
      <c r="K331"/>
    </row>
    <row r="332" spans="1:11" ht="16" x14ac:dyDescent="0.2">
      <c r="A332"/>
      <c r="B332"/>
      <c r="C332"/>
      <c r="D332"/>
      <c r="E332"/>
      <c r="F332"/>
      <c r="G332"/>
      <c r="H332"/>
      <c r="I332"/>
      <c r="J332"/>
      <c r="K332"/>
    </row>
    <row r="333" spans="1:11" ht="16" x14ac:dyDescent="0.2">
      <c r="A333"/>
      <c r="B333"/>
      <c r="C333"/>
      <c r="D333"/>
      <c r="E333"/>
      <c r="F333"/>
      <c r="G333"/>
      <c r="H333"/>
      <c r="I333"/>
      <c r="J333"/>
      <c r="K333"/>
    </row>
    <row r="334" spans="1:11" ht="16" x14ac:dyDescent="0.2">
      <c r="A334"/>
      <c r="B334"/>
      <c r="C334"/>
      <c r="D334"/>
      <c r="E334"/>
      <c r="F334"/>
      <c r="G334"/>
      <c r="H334"/>
      <c r="I334"/>
      <c r="J334"/>
      <c r="K334"/>
    </row>
    <row r="335" spans="1:11" ht="16" x14ac:dyDescent="0.2">
      <c r="A335"/>
      <c r="B335"/>
      <c r="C335"/>
      <c r="D335"/>
      <c r="E335"/>
      <c r="F335"/>
      <c r="G335"/>
      <c r="H335"/>
      <c r="I335"/>
      <c r="J335"/>
      <c r="K335"/>
    </row>
    <row r="336" spans="1:11" ht="16" x14ac:dyDescent="0.2">
      <c r="A336"/>
      <c r="B336"/>
      <c r="C336"/>
      <c r="D336"/>
      <c r="E336"/>
      <c r="F336"/>
      <c r="G336"/>
      <c r="H336"/>
      <c r="I336"/>
      <c r="J336"/>
      <c r="K336"/>
    </row>
    <row r="337" spans="1:11" ht="16" x14ac:dyDescent="0.2">
      <c r="A337"/>
      <c r="B337"/>
      <c r="C337"/>
      <c r="D337"/>
      <c r="E337"/>
      <c r="F337"/>
      <c r="G337"/>
      <c r="H337"/>
      <c r="I337"/>
      <c r="J337"/>
      <c r="K337"/>
    </row>
    <row r="338" spans="1:11" ht="16" x14ac:dyDescent="0.2">
      <c r="A338"/>
      <c r="B338"/>
      <c r="C338"/>
      <c r="D338"/>
      <c r="E338"/>
      <c r="F338"/>
      <c r="G338"/>
      <c r="H338"/>
      <c r="I338"/>
      <c r="J338"/>
      <c r="K338"/>
    </row>
    <row r="339" spans="1:11" ht="16" x14ac:dyDescent="0.2">
      <c r="A339"/>
      <c r="B339"/>
      <c r="C339"/>
      <c r="D339"/>
      <c r="E339"/>
      <c r="F339"/>
      <c r="G339"/>
      <c r="H339"/>
      <c r="I339"/>
      <c r="J339"/>
      <c r="K339"/>
    </row>
    <row r="340" spans="1:11" ht="16" x14ac:dyDescent="0.2">
      <c r="A340"/>
      <c r="B340"/>
      <c r="C340"/>
      <c r="D340"/>
      <c r="E340"/>
      <c r="F340"/>
      <c r="G340"/>
      <c r="H340"/>
      <c r="I340"/>
      <c r="J340"/>
      <c r="K340"/>
    </row>
    <row r="341" spans="1:11" ht="16" x14ac:dyDescent="0.2">
      <c r="A341"/>
      <c r="B341"/>
      <c r="C341"/>
      <c r="D341"/>
      <c r="E341"/>
      <c r="F341"/>
      <c r="G341"/>
      <c r="H341"/>
      <c r="I341"/>
      <c r="J341"/>
      <c r="K341"/>
    </row>
    <row r="342" spans="1:11" ht="16" x14ac:dyDescent="0.2">
      <c r="A342"/>
      <c r="B342"/>
      <c r="C342"/>
      <c r="D342"/>
      <c r="E342"/>
      <c r="F342"/>
      <c r="G342"/>
      <c r="H342"/>
      <c r="I342"/>
      <c r="J342"/>
      <c r="K342"/>
    </row>
    <row r="343" spans="1:11" ht="16" x14ac:dyDescent="0.2">
      <c r="A343"/>
      <c r="B343"/>
      <c r="C343"/>
      <c r="D343"/>
      <c r="E343"/>
      <c r="F343"/>
      <c r="G343"/>
      <c r="H343"/>
      <c r="I343"/>
      <c r="J343"/>
      <c r="K343"/>
    </row>
    <row r="344" spans="1:11" ht="16" x14ac:dyDescent="0.2">
      <c r="A344"/>
      <c r="B344"/>
      <c r="C344"/>
      <c r="D344"/>
      <c r="E344"/>
      <c r="F344"/>
      <c r="G344"/>
      <c r="H344"/>
      <c r="I344"/>
      <c r="J344"/>
      <c r="K344"/>
    </row>
    <row r="345" spans="1:11" ht="16" x14ac:dyDescent="0.2">
      <c r="A345"/>
      <c r="B345"/>
      <c r="C345"/>
      <c r="D345"/>
      <c r="E345"/>
      <c r="F345"/>
      <c r="G345"/>
      <c r="H345"/>
      <c r="I345"/>
      <c r="J345"/>
      <c r="K345"/>
    </row>
    <row r="346" spans="1:11" ht="16" x14ac:dyDescent="0.2">
      <c r="A346"/>
      <c r="B346"/>
      <c r="C346"/>
      <c r="D346"/>
      <c r="E346"/>
      <c r="F346"/>
      <c r="G346"/>
      <c r="H346"/>
      <c r="I346"/>
      <c r="J346"/>
      <c r="K346"/>
    </row>
    <row r="347" spans="1:11" ht="16" x14ac:dyDescent="0.2">
      <c r="A347"/>
      <c r="B347"/>
      <c r="C347"/>
      <c r="D347"/>
      <c r="E347"/>
      <c r="F347"/>
      <c r="G347"/>
      <c r="H347"/>
      <c r="I347"/>
      <c r="J347"/>
      <c r="K347"/>
    </row>
    <row r="348" spans="1:11" ht="16" x14ac:dyDescent="0.2">
      <c r="A348"/>
      <c r="B348"/>
      <c r="C348"/>
      <c r="D348"/>
      <c r="E348"/>
      <c r="F348"/>
      <c r="G348"/>
      <c r="H348"/>
      <c r="I348"/>
      <c r="J348"/>
      <c r="K348"/>
    </row>
    <row r="349" spans="1:11" ht="16" x14ac:dyDescent="0.2">
      <c r="A349"/>
      <c r="B349"/>
      <c r="C349"/>
      <c r="D349"/>
      <c r="E349"/>
      <c r="F349"/>
      <c r="G349"/>
      <c r="H349"/>
      <c r="I349"/>
      <c r="J349"/>
      <c r="K349"/>
    </row>
    <row r="350" spans="1:11" ht="16" x14ac:dyDescent="0.2">
      <c r="A350"/>
      <c r="B350"/>
      <c r="C350"/>
      <c r="D350"/>
      <c r="E350"/>
      <c r="F350"/>
      <c r="G350"/>
      <c r="H350"/>
      <c r="I350"/>
      <c r="J350"/>
      <c r="K350"/>
    </row>
    <row r="351" spans="1:11" ht="16" x14ac:dyDescent="0.2">
      <c r="A351"/>
      <c r="B351"/>
      <c r="C351"/>
      <c r="D351"/>
      <c r="E351"/>
      <c r="F351"/>
      <c r="G351"/>
      <c r="H351"/>
      <c r="I351"/>
      <c r="J351"/>
      <c r="K351"/>
    </row>
    <row r="352" spans="1:11" ht="16" x14ac:dyDescent="0.2">
      <c r="A352"/>
      <c r="B352"/>
      <c r="C352"/>
      <c r="D352"/>
      <c r="E352"/>
      <c r="F352"/>
      <c r="G352"/>
      <c r="H352"/>
      <c r="I352"/>
      <c r="J352"/>
      <c r="K352"/>
    </row>
    <row r="353" spans="1:11" ht="16" x14ac:dyDescent="0.2">
      <c r="A353"/>
      <c r="B353"/>
      <c r="C353"/>
      <c r="D353"/>
      <c r="E353"/>
      <c r="F353"/>
      <c r="G353"/>
      <c r="H353"/>
      <c r="I353"/>
      <c r="J353"/>
      <c r="K353"/>
    </row>
    <row r="354" spans="1:11" ht="16" x14ac:dyDescent="0.2">
      <c r="A354"/>
      <c r="B354"/>
      <c r="C354"/>
      <c r="D354"/>
      <c r="E354"/>
      <c r="F354"/>
      <c r="G354"/>
      <c r="H354"/>
      <c r="I354"/>
      <c r="J354"/>
      <c r="K354"/>
    </row>
    <row r="355" spans="1:11" ht="16" x14ac:dyDescent="0.2">
      <c r="A355"/>
      <c r="B355"/>
      <c r="C355"/>
      <c r="D355"/>
      <c r="E355"/>
      <c r="F355"/>
      <c r="G355"/>
      <c r="H355"/>
      <c r="I355"/>
      <c r="J355"/>
      <c r="K355"/>
    </row>
    <row r="356" spans="1:11" ht="16" x14ac:dyDescent="0.2">
      <c r="A356"/>
      <c r="B356"/>
      <c r="C356"/>
      <c r="D356"/>
      <c r="E356"/>
      <c r="F356"/>
      <c r="G356"/>
      <c r="H356"/>
      <c r="I356"/>
      <c r="J356"/>
      <c r="K356"/>
    </row>
    <row r="357" spans="1:11" ht="16" x14ac:dyDescent="0.2">
      <c r="A357"/>
      <c r="B357"/>
      <c r="C357"/>
      <c r="D357"/>
      <c r="E357"/>
      <c r="F357"/>
      <c r="G357"/>
      <c r="H357"/>
      <c r="I357"/>
      <c r="J357"/>
      <c r="K357"/>
    </row>
    <row r="358" spans="1:11" ht="16" x14ac:dyDescent="0.2">
      <c r="A358"/>
      <c r="B358"/>
      <c r="C358"/>
      <c r="D358"/>
      <c r="E358"/>
      <c r="F358"/>
      <c r="G358"/>
      <c r="H358"/>
      <c r="I358"/>
      <c r="J358"/>
      <c r="K358"/>
    </row>
    <row r="359" spans="1:11" ht="16" x14ac:dyDescent="0.2">
      <c r="A359"/>
      <c r="B359"/>
      <c r="C359"/>
      <c r="D359"/>
      <c r="E359"/>
      <c r="F359"/>
      <c r="G359"/>
      <c r="H359"/>
      <c r="I359"/>
      <c r="J359"/>
      <c r="K359"/>
    </row>
    <row r="360" spans="1:11" ht="16" x14ac:dyDescent="0.2">
      <c r="A360"/>
      <c r="B360"/>
      <c r="C360"/>
      <c r="D360"/>
      <c r="E360"/>
      <c r="F360"/>
      <c r="G360"/>
      <c r="H360"/>
      <c r="I360"/>
      <c r="J360"/>
      <c r="K360"/>
    </row>
    <row r="361" spans="1:11" ht="16" x14ac:dyDescent="0.2">
      <c r="A361" s="58"/>
      <c r="B361" s="58"/>
      <c r="C361" s="58"/>
      <c r="D361" s="58"/>
      <c r="E361" s="58"/>
      <c r="F361" s="58"/>
      <c r="G361" s="58"/>
      <c r="H361" s="58"/>
      <c r="I361" s="58"/>
      <c r="J361" s="58"/>
    </row>
    <row r="362" spans="1:11" ht="16" x14ac:dyDescent="0.2">
      <c r="A362" s="58"/>
      <c r="B362" s="58"/>
      <c r="C362" s="58"/>
      <c r="D362" s="58"/>
      <c r="E362" s="58"/>
      <c r="F362" s="58"/>
      <c r="G362" s="58"/>
      <c r="H362" s="58"/>
      <c r="I362" s="58"/>
      <c r="J362" s="58"/>
    </row>
    <row r="363" spans="1:11" ht="16" x14ac:dyDescent="0.2">
      <c r="A363" s="58"/>
      <c r="B363" s="58"/>
      <c r="C363" s="58"/>
      <c r="D363" s="58"/>
      <c r="E363" s="58"/>
      <c r="F363" s="58"/>
      <c r="G363" s="58"/>
      <c r="H363" s="58"/>
      <c r="I363" s="58"/>
      <c r="J363" s="58"/>
    </row>
    <row r="364" spans="1:11" ht="16" x14ac:dyDescent="0.2">
      <c r="A364" s="58"/>
      <c r="B364" s="58"/>
      <c r="C364" s="58"/>
      <c r="D364" s="58"/>
      <c r="E364" s="58"/>
      <c r="F364" s="58"/>
      <c r="G364" s="58"/>
      <c r="H364" s="58"/>
      <c r="I364" s="58"/>
      <c r="J364" s="58"/>
    </row>
    <row r="365" spans="1:11" ht="16" x14ac:dyDescent="0.2">
      <c r="A365" s="58"/>
      <c r="B365" s="58"/>
      <c r="C365" s="58"/>
      <c r="D365" s="58"/>
      <c r="E365" s="58"/>
      <c r="F365" s="58"/>
      <c r="G365" s="58"/>
      <c r="H365" s="58"/>
      <c r="I365" s="58"/>
      <c r="J365" s="58"/>
    </row>
    <row r="366" spans="1:11" ht="16" x14ac:dyDescent="0.2">
      <c r="A366" s="58"/>
      <c r="B366" s="58"/>
      <c r="C366" s="58"/>
      <c r="D366" s="58"/>
      <c r="E366" s="58"/>
      <c r="F366" s="58"/>
      <c r="G366" s="58"/>
      <c r="H366" s="58"/>
      <c r="I366" s="58"/>
      <c r="J366" s="58"/>
    </row>
    <row r="367" spans="1:11" ht="16" x14ac:dyDescent="0.2">
      <c r="A367" s="58"/>
      <c r="B367" s="58"/>
      <c r="C367" s="58"/>
      <c r="D367" s="58"/>
      <c r="E367" s="58"/>
      <c r="F367" s="58"/>
      <c r="G367" s="58"/>
      <c r="H367" s="58"/>
      <c r="I367" s="58"/>
      <c r="J367" s="58"/>
    </row>
    <row r="368" spans="1:11" ht="16" x14ac:dyDescent="0.2">
      <c r="A368" s="58"/>
      <c r="B368" s="58"/>
      <c r="C368" s="58"/>
      <c r="D368" s="58"/>
      <c r="E368" s="58"/>
      <c r="F368" s="58"/>
      <c r="G368" s="58"/>
      <c r="H368" s="58"/>
      <c r="I368" s="58"/>
      <c r="J368" s="58"/>
    </row>
    <row r="369" spans="1:10" ht="16" x14ac:dyDescent="0.2">
      <c r="A369" s="58"/>
      <c r="B369" s="58"/>
      <c r="C369" s="58"/>
      <c r="D369" s="58"/>
      <c r="E369" s="58"/>
      <c r="F369" s="58"/>
      <c r="G369" s="58"/>
      <c r="H369" s="58"/>
      <c r="I369" s="58"/>
      <c r="J369" s="58"/>
    </row>
    <row r="370" spans="1:10" ht="16" x14ac:dyDescent="0.2">
      <c r="A370" s="58"/>
      <c r="B370" s="58"/>
      <c r="C370" s="58"/>
      <c r="D370" s="58"/>
      <c r="E370" s="58"/>
      <c r="F370" s="58"/>
      <c r="G370" s="58"/>
      <c r="H370" s="58"/>
      <c r="I370" s="58"/>
      <c r="J370" s="58"/>
    </row>
    <row r="371" spans="1:10" ht="16" x14ac:dyDescent="0.2">
      <c r="A371" s="58"/>
      <c r="B371" s="58"/>
      <c r="C371" s="58"/>
      <c r="D371" s="58"/>
      <c r="E371" s="58"/>
      <c r="F371" s="58"/>
      <c r="G371" s="58"/>
      <c r="H371" s="58"/>
      <c r="I371" s="58"/>
      <c r="J371" s="58"/>
    </row>
    <row r="372" spans="1:10" ht="16" x14ac:dyDescent="0.2">
      <c r="A372" s="58"/>
      <c r="B372" s="58"/>
      <c r="C372" s="58"/>
      <c r="D372" s="58"/>
      <c r="E372" s="58"/>
      <c r="F372" s="58"/>
      <c r="G372" s="58"/>
      <c r="H372" s="58"/>
      <c r="I372" s="58"/>
      <c r="J372" s="58"/>
    </row>
    <row r="373" spans="1:10" ht="16" x14ac:dyDescent="0.2">
      <c r="A373" s="58"/>
      <c r="B373" s="58"/>
      <c r="C373" s="58"/>
      <c r="D373" s="58"/>
      <c r="E373" s="58"/>
      <c r="F373" s="58"/>
      <c r="G373" s="58"/>
      <c r="H373" s="58"/>
      <c r="I373" s="58"/>
      <c r="J373" s="58"/>
    </row>
    <row r="374" spans="1:10" ht="16" x14ac:dyDescent="0.2">
      <c r="A374" s="58"/>
      <c r="B374" s="58"/>
      <c r="C374" s="58"/>
      <c r="D374" s="58"/>
      <c r="E374" s="58"/>
      <c r="F374" s="58"/>
      <c r="G374" s="58"/>
      <c r="H374" s="58"/>
      <c r="I374" s="58"/>
      <c r="J374" s="58"/>
    </row>
    <row r="375" spans="1:10" ht="16" x14ac:dyDescent="0.2">
      <c r="A375" s="58"/>
      <c r="B375" s="58"/>
      <c r="C375" s="58"/>
      <c r="D375" s="58"/>
      <c r="E375" s="58"/>
      <c r="F375" s="58"/>
      <c r="G375" s="58"/>
      <c r="H375" s="58"/>
      <c r="I375" s="58"/>
      <c r="J375" s="58"/>
    </row>
    <row r="376" spans="1:10" ht="16" x14ac:dyDescent="0.2">
      <c r="A376" s="58"/>
      <c r="B376" s="58"/>
      <c r="C376" s="58"/>
      <c r="D376" s="58"/>
      <c r="E376" s="58"/>
      <c r="F376" s="58"/>
      <c r="G376" s="58"/>
      <c r="H376" s="58"/>
      <c r="I376" s="58"/>
      <c r="J376" s="58"/>
    </row>
    <row r="377" spans="1:10" ht="16" x14ac:dyDescent="0.2">
      <c r="A377" s="58"/>
      <c r="B377" s="58"/>
      <c r="C377" s="58"/>
      <c r="D377" s="58"/>
      <c r="E377" s="58"/>
      <c r="F377" s="58"/>
      <c r="G377" s="58"/>
      <c r="H377" s="58"/>
      <c r="I377" s="58"/>
      <c r="J377" s="58"/>
    </row>
    <row r="378" spans="1:10" ht="16" x14ac:dyDescent="0.2">
      <c r="A378" s="58"/>
      <c r="B378" s="58"/>
      <c r="C378" s="58"/>
      <c r="D378" s="58"/>
      <c r="E378" s="58"/>
      <c r="F378" s="58"/>
      <c r="G378" s="58"/>
      <c r="H378" s="58"/>
      <c r="I378" s="58"/>
      <c r="J378" s="58"/>
    </row>
    <row r="379" spans="1:10" ht="16" x14ac:dyDescent="0.2">
      <c r="A379" s="58"/>
      <c r="B379" s="58"/>
      <c r="C379" s="58"/>
      <c r="D379" s="58"/>
      <c r="E379" s="58"/>
      <c r="F379" s="58"/>
      <c r="G379" s="58"/>
      <c r="H379" s="58"/>
      <c r="I379" s="58"/>
      <c r="J379" s="58"/>
    </row>
    <row r="380" spans="1:10" ht="16" x14ac:dyDescent="0.2">
      <c r="A380" s="58"/>
      <c r="B380" s="58"/>
      <c r="C380" s="58"/>
      <c r="D380" s="58"/>
      <c r="E380" s="58"/>
      <c r="F380" s="58"/>
      <c r="G380" s="58"/>
      <c r="H380" s="58"/>
      <c r="I380" s="58"/>
      <c r="J380" s="58"/>
    </row>
    <row r="381" spans="1:10" ht="16" x14ac:dyDescent="0.2">
      <c r="A381" s="58"/>
      <c r="B381" s="58"/>
      <c r="C381" s="58"/>
      <c r="D381" s="58"/>
      <c r="E381" s="58"/>
      <c r="F381" s="58"/>
      <c r="G381" s="58"/>
      <c r="H381" s="58"/>
      <c r="I381" s="58"/>
      <c r="J381" s="58"/>
    </row>
    <row r="382" spans="1:10" ht="16" x14ac:dyDescent="0.2">
      <c r="A382" s="58"/>
      <c r="B382" s="58"/>
      <c r="C382" s="58"/>
      <c r="D382" s="58"/>
      <c r="E382" s="58"/>
      <c r="F382" s="58"/>
      <c r="G382" s="58"/>
      <c r="H382" s="58"/>
      <c r="I382" s="58"/>
      <c r="J382" s="58"/>
    </row>
    <row r="383" spans="1:10" ht="16" x14ac:dyDescent="0.2">
      <c r="A383" s="58"/>
      <c r="B383" s="58"/>
      <c r="C383" s="58"/>
      <c r="D383" s="58"/>
      <c r="E383" s="58"/>
      <c r="F383" s="58"/>
      <c r="G383" s="58"/>
      <c r="H383" s="58"/>
      <c r="I383" s="58"/>
      <c r="J383" s="58"/>
    </row>
    <row r="384" spans="1:10" ht="16" x14ac:dyDescent="0.2">
      <c r="A384" s="58"/>
      <c r="B384" s="58"/>
      <c r="C384" s="58"/>
      <c r="D384" s="58"/>
      <c r="E384" s="58"/>
      <c r="F384" s="58"/>
      <c r="G384" s="58"/>
      <c r="H384" s="58"/>
      <c r="I384" s="58"/>
      <c r="J384" s="58"/>
    </row>
    <row r="385" spans="1:10" ht="16" x14ac:dyDescent="0.2">
      <c r="A385" s="58"/>
      <c r="B385" s="58"/>
      <c r="C385" s="58"/>
      <c r="D385" s="58"/>
      <c r="E385" s="58"/>
      <c r="F385" s="58"/>
      <c r="G385" s="58"/>
      <c r="H385" s="58"/>
      <c r="I385" s="58"/>
      <c r="J385" s="58"/>
    </row>
    <row r="386" spans="1:10" ht="16" x14ac:dyDescent="0.2">
      <c r="A386" s="58"/>
      <c r="B386" s="58"/>
      <c r="C386" s="58"/>
      <c r="D386" s="58"/>
      <c r="E386" s="58"/>
      <c r="F386" s="58"/>
      <c r="G386" s="58"/>
      <c r="H386" s="58"/>
      <c r="I386" s="58"/>
      <c r="J386" s="58"/>
    </row>
    <row r="387" spans="1:10" ht="16" x14ac:dyDescent="0.2">
      <c r="A387" s="58"/>
      <c r="B387" s="58"/>
      <c r="C387" s="58"/>
      <c r="D387" s="58"/>
      <c r="E387" s="58"/>
      <c r="F387" s="58"/>
      <c r="G387" s="58"/>
      <c r="H387" s="58"/>
      <c r="I387" s="58"/>
      <c r="J387" s="58"/>
    </row>
    <row r="388" spans="1:10" ht="16" x14ac:dyDescent="0.2">
      <c r="A388" s="58"/>
      <c r="B388" s="58"/>
      <c r="C388" s="58"/>
      <c r="D388" s="58"/>
      <c r="E388" s="58"/>
      <c r="F388" s="58"/>
      <c r="G388" s="58"/>
      <c r="H388" s="58"/>
      <c r="I388" s="58"/>
      <c r="J388" s="58"/>
    </row>
    <row r="389" spans="1:10" ht="16" x14ac:dyDescent="0.2">
      <c r="A389" s="58"/>
      <c r="B389" s="58"/>
      <c r="C389" s="58"/>
      <c r="D389" s="58"/>
      <c r="E389" s="58"/>
      <c r="F389" s="58"/>
      <c r="G389" s="58"/>
      <c r="H389" s="58"/>
      <c r="I389" s="58"/>
      <c r="J389" s="58"/>
    </row>
    <row r="390" spans="1:10" ht="16" x14ac:dyDescent="0.2">
      <c r="A390" s="58"/>
      <c r="B390" s="58"/>
      <c r="C390" s="58"/>
      <c r="D390" s="58"/>
      <c r="E390" s="58"/>
      <c r="F390" s="58"/>
      <c r="G390" s="58"/>
      <c r="H390" s="58"/>
      <c r="I390" s="58"/>
      <c r="J390" s="58"/>
    </row>
    <row r="391" spans="1:10" ht="16" x14ac:dyDescent="0.2">
      <c r="A391" s="58"/>
      <c r="B391" s="58"/>
      <c r="C391" s="58"/>
      <c r="D391" s="58"/>
      <c r="E391" s="58"/>
      <c r="F391" s="58"/>
      <c r="G391" s="58"/>
      <c r="H391" s="58"/>
      <c r="I391" s="58"/>
      <c r="J391" s="58"/>
    </row>
    <row r="392" spans="1:10" ht="16" x14ac:dyDescent="0.2">
      <c r="A392" s="58"/>
      <c r="B392" s="58"/>
      <c r="C392" s="58"/>
      <c r="D392" s="58"/>
      <c r="E392" s="58"/>
      <c r="F392" s="58"/>
      <c r="G392" s="58"/>
      <c r="H392" s="58"/>
      <c r="I392" s="58"/>
      <c r="J392" s="58"/>
    </row>
    <row r="393" spans="1:10" ht="16" x14ac:dyDescent="0.2">
      <c r="A393" s="58"/>
      <c r="B393" s="58"/>
      <c r="C393" s="58"/>
      <c r="D393" s="58"/>
      <c r="E393" s="58"/>
      <c r="F393" s="58"/>
      <c r="G393" s="58"/>
      <c r="H393" s="58"/>
      <c r="I393" s="58"/>
      <c r="J393" s="58"/>
    </row>
    <row r="394" spans="1:10" ht="16" x14ac:dyDescent="0.2">
      <c r="A394" s="58"/>
      <c r="B394" s="58"/>
      <c r="C394" s="58"/>
      <c r="D394" s="58"/>
      <c r="E394" s="58"/>
      <c r="F394" s="58"/>
      <c r="G394" s="58"/>
      <c r="H394" s="58"/>
      <c r="I394" s="58"/>
      <c r="J394" s="58"/>
    </row>
    <row r="395" spans="1:10" ht="16" x14ac:dyDescent="0.2">
      <c r="A395" s="58"/>
      <c r="B395" s="58"/>
      <c r="C395" s="58"/>
      <c r="D395" s="58"/>
      <c r="E395" s="58"/>
      <c r="F395" s="58"/>
      <c r="G395" s="58"/>
      <c r="H395" s="58"/>
      <c r="I395" s="58"/>
      <c r="J395" s="58"/>
    </row>
    <row r="396" spans="1:10" ht="16" x14ac:dyDescent="0.2">
      <c r="A396" s="58"/>
      <c r="B396" s="58"/>
      <c r="C396" s="58"/>
      <c r="D396" s="58"/>
      <c r="E396" s="58"/>
      <c r="F396" s="58"/>
      <c r="G396" s="58"/>
      <c r="H396" s="58"/>
      <c r="I396" s="58"/>
      <c r="J396" s="58"/>
    </row>
    <row r="397" spans="1:10" ht="16" x14ac:dyDescent="0.2">
      <c r="A397" s="58"/>
      <c r="B397" s="58"/>
      <c r="C397" s="58"/>
      <c r="D397" s="58"/>
      <c r="E397" s="58"/>
      <c r="F397" s="58"/>
      <c r="G397" s="58"/>
      <c r="H397" s="58"/>
      <c r="I397" s="58"/>
      <c r="J397" s="58"/>
    </row>
    <row r="398" spans="1:10" ht="16" x14ac:dyDescent="0.2">
      <c r="A398" s="58"/>
      <c r="B398" s="58"/>
      <c r="C398" s="58"/>
      <c r="D398" s="58"/>
      <c r="E398" s="58"/>
      <c r="F398" s="58"/>
      <c r="G398" s="58"/>
      <c r="H398" s="58"/>
      <c r="I398" s="58"/>
      <c r="J398" s="58"/>
    </row>
    <row r="399" spans="1:10" ht="16" x14ac:dyDescent="0.2">
      <c r="A399" s="58"/>
      <c r="B399" s="58"/>
      <c r="C399" s="58"/>
      <c r="D399" s="58"/>
      <c r="E399" s="58"/>
      <c r="F399" s="58"/>
      <c r="G399" s="58"/>
      <c r="H399" s="58"/>
      <c r="I399" s="58"/>
      <c r="J399" s="58"/>
    </row>
    <row r="400" spans="1:10" ht="16" x14ac:dyDescent="0.2">
      <c r="A400" s="58"/>
      <c r="B400" s="58"/>
      <c r="C400" s="58"/>
      <c r="D400" s="58"/>
      <c r="E400" s="58"/>
      <c r="F400" s="58"/>
      <c r="G400" s="58"/>
      <c r="H400" s="58"/>
      <c r="I400" s="58"/>
      <c r="J400" s="58"/>
    </row>
    <row r="401" spans="1:10" ht="16" x14ac:dyDescent="0.2">
      <c r="A401" s="58"/>
      <c r="B401" s="58"/>
      <c r="C401" s="58"/>
      <c r="D401" s="58"/>
      <c r="E401" s="58"/>
      <c r="F401" s="58"/>
      <c r="G401" s="58"/>
      <c r="H401" s="58"/>
      <c r="I401" s="58"/>
      <c r="J401" s="58"/>
    </row>
    <row r="402" spans="1:10" ht="16" x14ac:dyDescent="0.2">
      <c r="A402" s="58"/>
      <c r="B402" s="58"/>
      <c r="C402" s="58"/>
      <c r="D402" s="58"/>
      <c r="E402" s="58"/>
      <c r="F402" s="58"/>
      <c r="G402" s="58"/>
      <c r="H402" s="58"/>
      <c r="I402" s="58"/>
      <c r="J402" s="58"/>
    </row>
    <row r="403" spans="1:10" ht="16" x14ac:dyDescent="0.2">
      <c r="A403" s="58"/>
      <c r="B403" s="58"/>
      <c r="C403" s="58"/>
      <c r="D403" s="58"/>
      <c r="E403" s="58"/>
      <c r="F403" s="58"/>
      <c r="G403" s="58"/>
      <c r="H403" s="58"/>
      <c r="I403" s="58"/>
      <c r="J403" s="58"/>
    </row>
    <row r="404" spans="1:10" ht="16" x14ac:dyDescent="0.2">
      <c r="A404" s="58"/>
      <c r="B404" s="58"/>
      <c r="C404" s="58"/>
      <c r="D404" s="58"/>
      <c r="E404" s="58"/>
      <c r="F404" s="58"/>
      <c r="G404" s="58"/>
      <c r="H404" s="58"/>
      <c r="I404" s="58"/>
      <c r="J404" s="58"/>
    </row>
    <row r="405" spans="1:10" ht="16" x14ac:dyDescent="0.2">
      <c r="A405" s="58"/>
      <c r="B405" s="58"/>
      <c r="C405" s="58"/>
      <c r="D405" s="58"/>
      <c r="E405" s="58"/>
      <c r="F405" s="58"/>
      <c r="G405" s="58"/>
      <c r="H405" s="58"/>
      <c r="I405" s="58"/>
      <c r="J405" s="58"/>
    </row>
    <row r="406" spans="1:10" ht="16" x14ac:dyDescent="0.2">
      <c r="A406" s="58"/>
      <c r="B406" s="58"/>
      <c r="C406" s="58"/>
      <c r="D406" s="58"/>
      <c r="E406" s="58"/>
      <c r="F406" s="58"/>
      <c r="G406" s="58"/>
      <c r="H406" s="58"/>
      <c r="I406" s="58"/>
      <c r="J406" s="58"/>
    </row>
    <row r="407" spans="1:10" ht="16" x14ac:dyDescent="0.2">
      <c r="A407" s="58"/>
      <c r="B407" s="58"/>
      <c r="C407" s="58"/>
      <c r="D407" s="58"/>
      <c r="E407" s="58"/>
      <c r="F407" s="58"/>
      <c r="G407" s="58"/>
      <c r="H407" s="58"/>
      <c r="I407" s="58"/>
      <c r="J407" s="58"/>
    </row>
    <row r="408" spans="1:10" ht="16" x14ac:dyDescent="0.2">
      <c r="A408" s="58"/>
      <c r="B408" s="58"/>
      <c r="C408" s="58"/>
      <c r="D408" s="58"/>
      <c r="E408" s="58"/>
      <c r="F408" s="58"/>
      <c r="G408" s="58"/>
      <c r="H408" s="58"/>
      <c r="I408" s="58"/>
      <c r="J408" s="58"/>
    </row>
    <row r="409" spans="1:10" ht="16" x14ac:dyDescent="0.2">
      <c r="A409" s="58"/>
      <c r="B409" s="58"/>
      <c r="C409" s="58"/>
      <c r="D409" s="58"/>
      <c r="E409" s="58"/>
      <c r="F409" s="58"/>
      <c r="G409" s="58"/>
      <c r="H409" s="58"/>
      <c r="I409" s="58"/>
      <c r="J409" s="58"/>
    </row>
    <row r="410" spans="1:10" ht="16" x14ac:dyDescent="0.2">
      <c r="A410" s="58"/>
      <c r="B410" s="58"/>
      <c r="C410" s="58"/>
      <c r="D410" s="58"/>
      <c r="E410" s="58"/>
      <c r="F410" s="58"/>
      <c r="G410" s="58"/>
      <c r="H410" s="58"/>
      <c r="I410" s="58"/>
      <c r="J410" s="58"/>
    </row>
    <row r="411" spans="1:10" ht="16" x14ac:dyDescent="0.2">
      <c r="A411" s="58"/>
      <c r="B411" s="58"/>
      <c r="C411" s="58"/>
      <c r="D411" s="58"/>
      <c r="E411" s="58"/>
      <c r="F411" s="58"/>
      <c r="G411" s="58"/>
      <c r="H411" s="58"/>
      <c r="I411" s="58"/>
      <c r="J411" s="58"/>
    </row>
    <row r="412" spans="1:10" ht="16" x14ac:dyDescent="0.2">
      <c r="A412" s="58"/>
      <c r="B412" s="58"/>
      <c r="C412" s="58"/>
      <c r="D412" s="58"/>
      <c r="E412" s="58"/>
      <c r="F412" s="58"/>
      <c r="G412" s="58"/>
      <c r="H412" s="58"/>
      <c r="I412" s="58"/>
      <c r="J412" s="58"/>
    </row>
    <row r="413" spans="1:10" ht="16" x14ac:dyDescent="0.2">
      <c r="A413" s="58"/>
      <c r="B413" s="58"/>
      <c r="C413" s="58"/>
      <c r="D413" s="58"/>
      <c r="E413" s="58"/>
      <c r="F413" s="58"/>
      <c r="G413" s="58"/>
      <c r="H413" s="58"/>
      <c r="I413" s="58"/>
      <c r="J413" s="58"/>
    </row>
    <row r="414" spans="1:10" ht="16" x14ac:dyDescent="0.2">
      <c r="A414" s="58"/>
      <c r="B414" s="58"/>
      <c r="C414" s="58"/>
      <c r="D414" s="58"/>
      <c r="E414" s="58"/>
      <c r="F414" s="58"/>
      <c r="G414" s="58"/>
      <c r="H414" s="58"/>
      <c r="I414" s="58"/>
      <c r="J414" s="58"/>
    </row>
    <row r="415" spans="1:10" ht="16" x14ac:dyDescent="0.2">
      <c r="A415" s="58"/>
      <c r="B415" s="58"/>
      <c r="C415" s="58"/>
      <c r="D415" s="58"/>
      <c r="E415" s="58"/>
      <c r="F415" s="58"/>
      <c r="G415" s="58"/>
      <c r="H415" s="58"/>
      <c r="I415" s="58"/>
      <c r="J415" s="58"/>
    </row>
    <row r="416" spans="1:10" ht="16" x14ac:dyDescent="0.2">
      <c r="A416" s="58"/>
      <c r="B416" s="58"/>
      <c r="C416" s="58"/>
      <c r="D416" s="58"/>
      <c r="E416" s="58"/>
      <c r="F416" s="58"/>
      <c r="G416" s="58"/>
      <c r="H416" s="58"/>
      <c r="I416" s="58"/>
      <c r="J416" s="58"/>
    </row>
    <row r="417" spans="1:10" ht="16" x14ac:dyDescent="0.2">
      <c r="A417" s="58"/>
      <c r="B417" s="58"/>
      <c r="C417" s="58"/>
      <c r="D417" s="58"/>
      <c r="E417" s="58"/>
      <c r="F417" s="58"/>
      <c r="G417" s="58"/>
      <c r="H417" s="58"/>
      <c r="I417" s="58"/>
      <c r="J417" s="58"/>
    </row>
    <row r="418" spans="1:10" ht="16" x14ac:dyDescent="0.2">
      <c r="A418" s="58"/>
      <c r="B418" s="58"/>
      <c r="C418" s="58"/>
      <c r="D418" s="58"/>
      <c r="E418" s="58"/>
      <c r="F418" s="58"/>
      <c r="G418" s="58"/>
      <c r="H418" s="58"/>
      <c r="I418" s="58"/>
      <c r="J418" s="58"/>
    </row>
    <row r="419" spans="1:10" ht="16" x14ac:dyDescent="0.2">
      <c r="A419" s="58"/>
      <c r="B419" s="58"/>
      <c r="C419" s="58"/>
      <c r="D419" s="58"/>
      <c r="E419" s="58"/>
      <c r="F419" s="58"/>
      <c r="G419" s="58"/>
      <c r="H419" s="58"/>
      <c r="I419" s="58"/>
      <c r="J419" s="58"/>
    </row>
    <row r="420" spans="1:10" ht="16" x14ac:dyDescent="0.2">
      <c r="A420" s="58"/>
      <c r="B420" s="58"/>
      <c r="C420" s="58"/>
      <c r="D420" s="58"/>
      <c r="E420" s="58"/>
      <c r="F420" s="58"/>
      <c r="G420" s="58"/>
      <c r="H420" s="58"/>
      <c r="I420" s="58"/>
      <c r="J420" s="58"/>
    </row>
    <row r="421" spans="1:10" ht="16" x14ac:dyDescent="0.2">
      <c r="A421" s="58"/>
      <c r="B421" s="58"/>
      <c r="C421" s="58"/>
      <c r="D421" s="58"/>
      <c r="E421" s="58"/>
      <c r="F421" s="58"/>
      <c r="G421" s="58"/>
      <c r="H421" s="58"/>
      <c r="I421" s="58"/>
      <c r="J421" s="58"/>
    </row>
    <row r="422" spans="1:10" ht="16" x14ac:dyDescent="0.2">
      <c r="A422" s="58"/>
      <c r="B422" s="58"/>
      <c r="C422" s="58"/>
      <c r="D422" s="58"/>
      <c r="E422" s="58"/>
      <c r="F422" s="58"/>
      <c r="G422" s="58"/>
      <c r="H422" s="58"/>
      <c r="I422" s="58"/>
      <c r="J422" s="58"/>
    </row>
    <row r="423" spans="1:10" ht="16" x14ac:dyDescent="0.2">
      <c r="A423" s="58"/>
      <c r="B423" s="58"/>
      <c r="C423" s="58"/>
      <c r="D423" s="58"/>
      <c r="E423" s="58"/>
      <c r="F423" s="58"/>
      <c r="G423" s="58"/>
      <c r="H423" s="58"/>
      <c r="I423" s="58"/>
      <c r="J423" s="58"/>
    </row>
    <row r="424" spans="1:10" ht="16" x14ac:dyDescent="0.2">
      <c r="A424" s="58"/>
      <c r="B424" s="58"/>
      <c r="C424" s="58"/>
      <c r="D424" s="58"/>
      <c r="E424" s="58"/>
      <c r="F424" s="58"/>
      <c r="G424" s="58"/>
      <c r="H424" s="58"/>
      <c r="I424" s="58"/>
      <c r="J424" s="58"/>
    </row>
    <row r="425" spans="1:10" ht="16" x14ac:dyDescent="0.2">
      <c r="A425" s="58"/>
      <c r="B425" s="58"/>
      <c r="C425" s="58"/>
      <c r="D425" s="58"/>
      <c r="E425" s="58"/>
      <c r="F425" s="58"/>
      <c r="G425" s="58"/>
      <c r="H425" s="58"/>
      <c r="I425" s="58"/>
      <c r="J425" s="58"/>
    </row>
    <row r="426" spans="1:10" ht="16" x14ac:dyDescent="0.2">
      <c r="A426" s="58"/>
      <c r="B426" s="58"/>
      <c r="C426" s="58"/>
      <c r="D426" s="58"/>
      <c r="E426" s="58"/>
      <c r="F426" s="58"/>
      <c r="G426" s="58"/>
      <c r="H426" s="58"/>
      <c r="I426" s="58"/>
      <c r="J426" s="58"/>
    </row>
    <row r="427" spans="1:10" ht="16" x14ac:dyDescent="0.2">
      <c r="A427" s="58"/>
      <c r="B427" s="58"/>
      <c r="C427" s="58"/>
      <c r="D427" s="58"/>
      <c r="E427" s="58"/>
      <c r="F427" s="58"/>
      <c r="G427" s="58"/>
      <c r="H427" s="58"/>
      <c r="I427" s="58"/>
      <c r="J427" s="58"/>
    </row>
    <row r="428" spans="1:10" ht="16" x14ac:dyDescent="0.2">
      <c r="A428" s="58"/>
      <c r="B428" s="58"/>
      <c r="C428" s="58"/>
      <c r="D428" s="58"/>
      <c r="E428" s="58"/>
      <c r="F428" s="58"/>
      <c r="G428" s="58"/>
      <c r="H428" s="58"/>
      <c r="I428" s="58"/>
      <c r="J428" s="58"/>
    </row>
    <row r="429" spans="1:10" ht="16" x14ac:dyDescent="0.2">
      <c r="A429" s="58"/>
      <c r="B429" s="58"/>
      <c r="C429" s="58"/>
      <c r="D429" s="58"/>
      <c r="E429" s="58"/>
      <c r="F429" s="58"/>
      <c r="G429" s="58"/>
      <c r="H429" s="58"/>
      <c r="I429" s="58"/>
      <c r="J429" s="58"/>
    </row>
    <row r="430" spans="1:10" ht="16" x14ac:dyDescent="0.2">
      <c r="A430" s="58"/>
      <c r="B430" s="58"/>
      <c r="C430" s="58"/>
      <c r="D430" s="58"/>
      <c r="E430" s="58"/>
      <c r="F430" s="58"/>
      <c r="G430" s="58"/>
      <c r="H430" s="58"/>
      <c r="I430" s="58"/>
      <c r="J430" s="58"/>
    </row>
    <row r="431" spans="1:10" ht="16" x14ac:dyDescent="0.2">
      <c r="A431" s="58"/>
      <c r="B431" s="58"/>
      <c r="C431" s="58"/>
      <c r="D431" s="58"/>
      <c r="E431" s="58"/>
      <c r="F431" s="58"/>
      <c r="G431" s="58"/>
      <c r="H431" s="58"/>
      <c r="I431" s="58"/>
      <c r="J431" s="58"/>
    </row>
    <row r="432" spans="1:10" ht="16" x14ac:dyDescent="0.2">
      <c r="A432" s="58"/>
      <c r="B432" s="58"/>
      <c r="C432" s="58"/>
      <c r="D432" s="58"/>
      <c r="E432" s="58"/>
      <c r="F432" s="58"/>
      <c r="G432" s="58"/>
      <c r="H432" s="58"/>
      <c r="I432" s="58"/>
      <c r="J432" s="58"/>
    </row>
    <row r="433" spans="1:10" ht="16" x14ac:dyDescent="0.2">
      <c r="A433" s="58"/>
      <c r="B433" s="58"/>
      <c r="C433" s="58"/>
      <c r="D433" s="58"/>
      <c r="E433" s="58"/>
      <c r="F433" s="58"/>
      <c r="G433" s="58"/>
      <c r="H433" s="58"/>
      <c r="I433" s="58"/>
      <c r="J433" s="58"/>
    </row>
    <row r="434" spans="1:10" ht="16" x14ac:dyDescent="0.2">
      <c r="A434" s="58"/>
      <c r="B434" s="58"/>
      <c r="C434" s="58"/>
      <c r="D434" s="58"/>
      <c r="E434" s="58"/>
      <c r="F434" s="58"/>
      <c r="G434" s="58"/>
      <c r="H434" s="58"/>
      <c r="I434" s="58"/>
      <c r="J434" s="58"/>
    </row>
    <row r="435" spans="1:10" ht="16" x14ac:dyDescent="0.2">
      <c r="A435" s="58"/>
      <c r="B435" s="58"/>
      <c r="C435" s="58"/>
      <c r="D435" s="58"/>
      <c r="E435" s="58"/>
      <c r="F435" s="58"/>
      <c r="G435" s="58"/>
      <c r="H435" s="58"/>
      <c r="I435" s="58"/>
      <c r="J435" s="58"/>
    </row>
    <row r="436" spans="1:10" ht="16" x14ac:dyDescent="0.2">
      <c r="A436" s="58"/>
      <c r="B436" s="58"/>
      <c r="C436" s="58"/>
      <c r="D436" s="58"/>
      <c r="E436" s="58"/>
      <c r="F436" s="58"/>
      <c r="G436" s="58"/>
      <c r="H436" s="58"/>
      <c r="I436" s="58"/>
      <c r="J436" s="58"/>
    </row>
    <row r="437" spans="1:10" ht="16" x14ac:dyDescent="0.2">
      <c r="A437" s="58"/>
      <c r="B437" s="58"/>
      <c r="C437" s="58"/>
      <c r="D437" s="58"/>
      <c r="E437" s="58"/>
      <c r="F437" s="58"/>
      <c r="G437" s="58"/>
      <c r="H437" s="58"/>
      <c r="I437" s="58"/>
      <c r="J437" s="58"/>
    </row>
    <row r="438" spans="1:10" ht="16" x14ac:dyDescent="0.2">
      <c r="A438" s="58"/>
      <c r="B438" s="58"/>
      <c r="C438" s="58"/>
      <c r="D438" s="58"/>
      <c r="E438" s="58"/>
      <c r="F438" s="58"/>
      <c r="G438" s="58"/>
      <c r="H438" s="58"/>
      <c r="I438" s="58"/>
      <c r="J438" s="58"/>
    </row>
    <row r="439" spans="1:10" ht="16" x14ac:dyDescent="0.2">
      <c r="A439" s="58"/>
      <c r="B439" s="58"/>
      <c r="C439" s="58"/>
      <c r="D439" s="58"/>
      <c r="E439" s="58"/>
      <c r="F439" s="58"/>
      <c r="G439" s="58"/>
      <c r="H439" s="58"/>
      <c r="I439" s="58"/>
      <c r="J439" s="58"/>
    </row>
    <row r="440" spans="1:10" ht="16" x14ac:dyDescent="0.2">
      <c r="A440" s="58"/>
      <c r="B440" s="58"/>
      <c r="C440" s="58"/>
      <c r="D440" s="58"/>
      <c r="E440" s="58"/>
      <c r="F440" s="58"/>
      <c r="G440" s="58"/>
      <c r="H440" s="58"/>
      <c r="I440" s="58"/>
      <c r="J440" s="58"/>
    </row>
    <row r="441" spans="1:10" ht="16" x14ac:dyDescent="0.2">
      <c r="A441" s="58"/>
      <c r="B441" s="58"/>
      <c r="C441" s="58"/>
      <c r="D441" s="58"/>
      <c r="E441" s="58"/>
      <c r="F441" s="58"/>
      <c r="G441" s="58"/>
      <c r="H441" s="58"/>
      <c r="I441" s="58"/>
      <c r="J441" s="58"/>
    </row>
    <row r="442" spans="1:10" ht="16" x14ac:dyDescent="0.2">
      <c r="A442" s="58"/>
      <c r="B442" s="58"/>
      <c r="C442" s="58"/>
      <c r="D442" s="58"/>
      <c r="E442" s="58"/>
      <c r="F442" s="58"/>
      <c r="G442" s="58"/>
      <c r="H442" s="58"/>
      <c r="I442" s="58"/>
      <c r="J442" s="58"/>
    </row>
    <row r="443" spans="1:10" ht="16" x14ac:dyDescent="0.2">
      <c r="A443" s="58"/>
      <c r="B443" s="58"/>
      <c r="C443" s="58"/>
      <c r="D443" s="58"/>
      <c r="E443" s="58"/>
      <c r="F443" s="58"/>
      <c r="G443" s="58"/>
      <c r="H443" s="58"/>
      <c r="I443" s="58"/>
      <c r="J443" s="58"/>
    </row>
    <row r="444" spans="1:10" ht="16" x14ac:dyDescent="0.2">
      <c r="A444" s="58"/>
      <c r="B444" s="58"/>
      <c r="C444" s="58"/>
      <c r="D444" s="58"/>
      <c r="E444" s="58"/>
      <c r="F444" s="58"/>
      <c r="G444" s="58"/>
      <c r="H444" s="58"/>
      <c r="I444" s="58"/>
      <c r="J444" s="58"/>
    </row>
    <row r="445" spans="1:10" ht="16" x14ac:dyDescent="0.2">
      <c r="A445" s="58"/>
      <c r="B445" s="58"/>
      <c r="C445" s="58"/>
      <c r="D445" s="58"/>
      <c r="E445" s="58"/>
      <c r="F445" s="58"/>
      <c r="G445" s="58"/>
      <c r="H445" s="58"/>
      <c r="I445" s="58"/>
      <c r="J445" s="58"/>
    </row>
    <row r="446" spans="1:10" ht="16" x14ac:dyDescent="0.2">
      <c r="A446" s="58"/>
      <c r="B446" s="58"/>
      <c r="C446" s="58"/>
      <c r="D446" s="58"/>
      <c r="E446" s="58"/>
      <c r="F446" s="58"/>
      <c r="G446" s="58"/>
      <c r="H446" s="58"/>
      <c r="I446" s="58"/>
      <c r="J446" s="58"/>
    </row>
    <row r="447" spans="1:10" ht="16" x14ac:dyDescent="0.2">
      <c r="A447" s="58"/>
      <c r="B447" s="58"/>
      <c r="C447" s="58"/>
      <c r="D447" s="58"/>
      <c r="E447" s="58"/>
      <c r="F447" s="58"/>
      <c r="G447" s="58"/>
      <c r="H447" s="58"/>
      <c r="I447" s="58"/>
      <c r="J447" s="58"/>
    </row>
    <row r="448" spans="1:10" ht="16" x14ac:dyDescent="0.2">
      <c r="A448" s="58"/>
      <c r="B448" s="58"/>
      <c r="C448" s="58"/>
      <c r="D448" s="58"/>
      <c r="E448" s="58"/>
      <c r="F448" s="58"/>
      <c r="G448" s="58"/>
      <c r="H448" s="58"/>
      <c r="I448" s="58"/>
      <c r="J448" s="58"/>
    </row>
    <row r="449" spans="1:10" ht="16" x14ac:dyDescent="0.2">
      <c r="A449" s="58"/>
      <c r="B449" s="58"/>
      <c r="C449" s="58"/>
      <c r="D449" s="58"/>
      <c r="E449" s="58"/>
      <c r="F449" s="58"/>
      <c r="G449" s="58"/>
      <c r="H449" s="58"/>
      <c r="I449" s="58"/>
      <c r="J449" s="58"/>
    </row>
    <row r="450" spans="1:10" ht="16" x14ac:dyDescent="0.2">
      <c r="A450" s="58"/>
      <c r="B450" s="58"/>
      <c r="C450" s="58"/>
      <c r="D450" s="58"/>
      <c r="E450" s="58"/>
      <c r="F450" s="58"/>
      <c r="G450" s="58"/>
      <c r="H450" s="58"/>
      <c r="I450" s="58"/>
      <c r="J450" s="58"/>
    </row>
    <row r="451" spans="1:10" ht="16" x14ac:dyDescent="0.2">
      <c r="A451" s="58"/>
      <c r="B451" s="58"/>
      <c r="C451" s="58"/>
      <c r="D451" s="58"/>
      <c r="E451" s="58"/>
      <c r="F451" s="58"/>
      <c r="G451" s="58"/>
      <c r="H451" s="58"/>
      <c r="I451" s="58"/>
      <c r="J451" s="58"/>
    </row>
    <row r="452" spans="1:10" ht="16" x14ac:dyDescent="0.2">
      <c r="A452" s="58"/>
      <c r="B452" s="58"/>
      <c r="C452" s="58"/>
      <c r="D452" s="58"/>
      <c r="E452" s="58"/>
      <c r="F452" s="58"/>
      <c r="G452" s="58"/>
      <c r="H452" s="58"/>
      <c r="I452" s="58"/>
      <c r="J452" s="58"/>
    </row>
    <row r="453" spans="1:10" ht="16" x14ac:dyDescent="0.2">
      <c r="A453" s="58"/>
      <c r="B453" s="58"/>
      <c r="C453" s="58"/>
      <c r="D453" s="58"/>
      <c r="E453" s="58"/>
      <c r="F453" s="58"/>
      <c r="G453" s="58"/>
      <c r="H453" s="58"/>
      <c r="I453" s="58"/>
      <c r="J453" s="58"/>
    </row>
    <row r="454" spans="1:10" ht="16" x14ac:dyDescent="0.2">
      <c r="A454" s="58"/>
      <c r="B454" s="58"/>
      <c r="C454" s="58"/>
      <c r="D454" s="58"/>
      <c r="E454" s="58"/>
      <c r="F454" s="58"/>
      <c r="G454" s="58"/>
      <c r="H454" s="58"/>
      <c r="I454" s="58"/>
      <c r="J454" s="58"/>
    </row>
    <row r="455" spans="1:10" ht="16" x14ac:dyDescent="0.2">
      <c r="A455" s="58"/>
      <c r="B455" s="58"/>
      <c r="C455" s="58"/>
      <c r="D455" s="58"/>
      <c r="E455" s="58"/>
      <c r="F455" s="58"/>
      <c r="G455" s="58"/>
      <c r="H455" s="58"/>
      <c r="I455" s="58"/>
      <c r="J455" s="58"/>
    </row>
    <row r="456" spans="1:10" ht="16" x14ac:dyDescent="0.2">
      <c r="A456" s="58"/>
      <c r="B456" s="58"/>
      <c r="C456" s="58"/>
      <c r="D456" s="58"/>
      <c r="E456" s="58"/>
      <c r="F456" s="58"/>
      <c r="G456" s="58"/>
      <c r="H456" s="58"/>
      <c r="I456" s="58"/>
      <c r="J456" s="58"/>
    </row>
    <row r="457" spans="1:10" ht="16" x14ac:dyDescent="0.2">
      <c r="A457" s="58"/>
      <c r="B457" s="58"/>
      <c r="C457" s="58"/>
      <c r="D457" s="58"/>
      <c r="E457" s="58"/>
      <c r="F457" s="58"/>
      <c r="G457" s="58"/>
      <c r="H457" s="58"/>
      <c r="I457" s="58"/>
      <c r="J457" s="58"/>
    </row>
    <row r="458" spans="1:10" ht="16" x14ac:dyDescent="0.2">
      <c r="A458" s="58"/>
      <c r="B458" s="58"/>
      <c r="C458" s="58"/>
      <c r="D458" s="58"/>
      <c r="E458" s="58"/>
      <c r="F458" s="58"/>
      <c r="G458" s="58"/>
      <c r="H458" s="58"/>
      <c r="I458" s="58"/>
      <c r="J458" s="58"/>
    </row>
    <row r="459" spans="1:10" ht="16" x14ac:dyDescent="0.2">
      <c r="A459" s="58"/>
      <c r="B459" s="58"/>
      <c r="C459" s="58"/>
      <c r="D459" s="58"/>
      <c r="E459" s="58"/>
      <c r="F459" s="58"/>
      <c r="G459" s="58"/>
      <c r="H459" s="58"/>
      <c r="I459" s="58"/>
      <c r="J459" s="58"/>
    </row>
    <row r="460" spans="1:10" ht="16" x14ac:dyDescent="0.2">
      <c r="A460" s="58"/>
      <c r="B460" s="58"/>
      <c r="C460" s="58"/>
      <c r="D460" s="58"/>
      <c r="E460" s="58"/>
      <c r="F460" s="58"/>
      <c r="G460" s="58"/>
      <c r="H460" s="58"/>
      <c r="I460" s="58"/>
      <c r="J460" s="58"/>
    </row>
    <row r="461" spans="1:10" ht="16" x14ac:dyDescent="0.2">
      <c r="A461" s="58"/>
      <c r="B461" s="58"/>
      <c r="C461" s="58"/>
      <c r="D461" s="58"/>
      <c r="E461" s="58"/>
      <c r="F461" s="58"/>
      <c r="G461" s="58"/>
      <c r="H461" s="58"/>
      <c r="I461" s="58"/>
      <c r="J461" s="58"/>
    </row>
    <row r="462" spans="1:10" ht="16" x14ac:dyDescent="0.2">
      <c r="A462" s="58"/>
      <c r="B462" s="58"/>
      <c r="C462" s="58"/>
      <c r="D462" s="58"/>
      <c r="E462" s="58"/>
      <c r="F462" s="58"/>
      <c r="G462" s="58"/>
      <c r="H462" s="58"/>
      <c r="I462" s="58"/>
      <c r="J462" s="58"/>
    </row>
    <row r="463" spans="1:10" ht="16" x14ac:dyDescent="0.2">
      <c r="A463" s="58"/>
      <c r="B463" s="58"/>
      <c r="C463" s="58"/>
      <c r="D463" s="58"/>
      <c r="E463" s="58"/>
      <c r="F463" s="58"/>
      <c r="G463" s="58"/>
      <c r="H463" s="58"/>
      <c r="I463" s="58"/>
      <c r="J463" s="58"/>
    </row>
    <row r="464" spans="1:10" ht="16" x14ac:dyDescent="0.2">
      <c r="A464" s="58"/>
      <c r="B464" s="58"/>
      <c r="C464" s="58"/>
      <c r="D464" s="58"/>
      <c r="E464" s="58"/>
      <c r="F464" s="58"/>
      <c r="G464" s="58"/>
      <c r="H464" s="58"/>
      <c r="I464" s="58"/>
      <c r="J464" s="58"/>
    </row>
    <row r="465" spans="1:10" ht="16" x14ac:dyDescent="0.2">
      <c r="A465" s="58"/>
      <c r="B465" s="58"/>
      <c r="C465" s="58"/>
      <c r="D465" s="58"/>
      <c r="E465" s="58"/>
      <c r="F465" s="58"/>
      <c r="G465" s="58"/>
      <c r="H465" s="58"/>
      <c r="I465" s="58"/>
      <c r="J465" s="58"/>
    </row>
    <row r="466" spans="1:10" ht="16" x14ac:dyDescent="0.2">
      <c r="A466" s="58"/>
      <c r="B466" s="58"/>
      <c r="C466" s="58"/>
      <c r="D466" s="58"/>
      <c r="E466" s="58"/>
      <c r="F466" s="58"/>
      <c r="G466" s="58"/>
      <c r="H466" s="58"/>
      <c r="I466" s="58"/>
      <c r="J466" s="58"/>
    </row>
    <row r="467" spans="1:10" ht="16" x14ac:dyDescent="0.2">
      <c r="A467" s="58"/>
      <c r="B467" s="58"/>
      <c r="C467" s="58"/>
      <c r="D467" s="58"/>
      <c r="E467" s="58"/>
      <c r="F467" s="58"/>
      <c r="G467" s="58"/>
      <c r="H467" s="58"/>
      <c r="I467" s="58"/>
      <c r="J467" s="58"/>
    </row>
    <row r="468" spans="1:10" ht="16" x14ac:dyDescent="0.2">
      <c r="A468" s="58"/>
      <c r="B468" s="58"/>
      <c r="C468" s="58"/>
      <c r="D468" s="58"/>
      <c r="E468" s="58"/>
      <c r="F468" s="58"/>
      <c r="G468" s="58"/>
      <c r="H468" s="58"/>
      <c r="I468" s="58"/>
      <c r="J468" s="58"/>
    </row>
    <row r="469" spans="1:10" ht="16" x14ac:dyDescent="0.2">
      <c r="A469" s="58"/>
      <c r="B469" s="58"/>
      <c r="C469" s="58"/>
      <c r="D469" s="58"/>
      <c r="E469" s="58"/>
      <c r="F469" s="58"/>
      <c r="G469" s="58"/>
      <c r="H469" s="58"/>
      <c r="I469" s="58"/>
      <c r="J469" s="58"/>
    </row>
    <row r="470" spans="1:10" ht="16" x14ac:dyDescent="0.2">
      <c r="A470" s="58"/>
      <c r="B470" s="58"/>
      <c r="C470" s="58"/>
      <c r="D470" s="58"/>
      <c r="E470" s="58"/>
      <c r="F470" s="58"/>
      <c r="G470" s="58"/>
      <c r="H470" s="58"/>
      <c r="I470" s="58"/>
      <c r="J470" s="58"/>
    </row>
    <row r="471" spans="1:10" ht="16" x14ac:dyDescent="0.2">
      <c r="A471" s="58"/>
      <c r="B471" s="58"/>
      <c r="C471" s="58"/>
      <c r="D471" s="58"/>
      <c r="E471" s="58"/>
      <c r="F471" s="58"/>
      <c r="G471" s="58"/>
      <c r="H471" s="58"/>
      <c r="I471" s="58"/>
      <c r="J471" s="58"/>
    </row>
    <row r="472" spans="1:10" ht="16" x14ac:dyDescent="0.2">
      <c r="A472" s="58"/>
      <c r="B472" s="58"/>
      <c r="C472" s="58"/>
      <c r="D472" s="58"/>
      <c r="E472" s="58"/>
      <c r="F472" s="58"/>
      <c r="G472" s="58"/>
      <c r="H472" s="58"/>
      <c r="I472" s="58"/>
      <c r="J472" s="58"/>
    </row>
    <row r="473" spans="1:10" ht="16" x14ac:dyDescent="0.2">
      <c r="A473" s="58"/>
      <c r="B473" s="58"/>
      <c r="C473" s="58"/>
      <c r="D473" s="58"/>
      <c r="E473" s="58"/>
      <c r="F473" s="58"/>
      <c r="G473" s="58"/>
      <c r="H473" s="58"/>
      <c r="I473" s="58"/>
      <c r="J473" s="58"/>
    </row>
    <row r="474" spans="1:10" ht="16" x14ac:dyDescent="0.2">
      <c r="A474" s="58"/>
      <c r="B474" s="58"/>
      <c r="C474" s="58"/>
      <c r="D474" s="58"/>
      <c r="E474" s="58"/>
      <c r="F474" s="58"/>
      <c r="G474" s="58"/>
      <c r="H474" s="58"/>
      <c r="I474" s="58"/>
      <c r="J474" s="58"/>
    </row>
    <row r="475" spans="1:10" ht="16" x14ac:dyDescent="0.2">
      <c r="A475" s="58"/>
      <c r="B475" s="58"/>
      <c r="C475" s="58"/>
      <c r="D475" s="58"/>
      <c r="E475" s="58"/>
      <c r="F475" s="58"/>
      <c r="G475" s="58"/>
      <c r="H475" s="58"/>
      <c r="I475" s="58"/>
      <c r="J475" s="58"/>
    </row>
    <row r="476" spans="1:10" ht="16" x14ac:dyDescent="0.2">
      <c r="A476" s="58"/>
      <c r="B476" s="58"/>
      <c r="C476" s="58"/>
      <c r="D476" s="58"/>
      <c r="E476" s="58"/>
      <c r="F476" s="58"/>
      <c r="G476" s="58"/>
      <c r="H476" s="58"/>
      <c r="I476" s="58"/>
      <c r="J476" s="58"/>
    </row>
    <row r="477" spans="1:10" ht="16" x14ac:dyDescent="0.2">
      <c r="A477" s="58"/>
      <c r="B477" s="58"/>
      <c r="C477" s="58"/>
      <c r="D477" s="58"/>
      <c r="E477" s="58"/>
      <c r="F477" s="58"/>
      <c r="G477" s="58"/>
      <c r="H477" s="58"/>
      <c r="I477" s="58"/>
      <c r="J477" s="58"/>
    </row>
    <row r="478" spans="1:10" ht="16" x14ac:dyDescent="0.2">
      <c r="A478" s="58"/>
      <c r="B478" s="58"/>
      <c r="C478" s="58"/>
      <c r="D478" s="58"/>
      <c r="E478" s="58"/>
      <c r="F478" s="58"/>
      <c r="G478" s="58"/>
      <c r="H478" s="58"/>
      <c r="I478" s="58"/>
      <c r="J478" s="58"/>
    </row>
    <row r="479" spans="1:10" ht="16" x14ac:dyDescent="0.2">
      <c r="A479" s="58"/>
      <c r="B479" s="58"/>
      <c r="C479" s="58"/>
      <c r="D479" s="58"/>
      <c r="E479" s="58"/>
      <c r="F479" s="58"/>
      <c r="G479" s="58"/>
      <c r="H479" s="58"/>
      <c r="I479" s="58"/>
      <c r="J479" s="58"/>
    </row>
    <row r="480" spans="1:10" ht="16" x14ac:dyDescent="0.2">
      <c r="A480" s="58"/>
      <c r="B480" s="58"/>
      <c r="C480" s="58"/>
      <c r="D480" s="58"/>
      <c r="E480" s="58"/>
      <c r="F480" s="58"/>
      <c r="G480" s="58"/>
      <c r="H480" s="58"/>
      <c r="I480" s="58"/>
      <c r="J480" s="58"/>
    </row>
    <row r="481" spans="1:10" ht="16" x14ac:dyDescent="0.2">
      <c r="A481" s="58"/>
      <c r="B481" s="58"/>
      <c r="C481" s="58"/>
      <c r="D481" s="58"/>
      <c r="E481" s="58"/>
      <c r="F481" s="58"/>
      <c r="G481" s="58"/>
      <c r="H481" s="58"/>
      <c r="I481" s="58"/>
      <c r="J481" s="58"/>
    </row>
    <row r="482" spans="1:10" ht="16" x14ac:dyDescent="0.2">
      <c r="A482" s="58"/>
      <c r="B482" s="58"/>
      <c r="C482" s="58"/>
      <c r="D482" s="58"/>
      <c r="E482" s="58"/>
      <c r="F482" s="58"/>
      <c r="G482" s="58"/>
      <c r="H482" s="58"/>
      <c r="I482" s="58"/>
      <c r="J482" s="58"/>
    </row>
    <row r="483" spans="1:10" ht="16" x14ac:dyDescent="0.2">
      <c r="A483" s="58"/>
      <c r="B483" s="58"/>
      <c r="C483" s="58"/>
      <c r="D483" s="58"/>
      <c r="E483" s="58"/>
      <c r="F483" s="58"/>
      <c r="G483" s="58"/>
      <c r="H483" s="58"/>
      <c r="I483" s="58"/>
      <c r="J483" s="58"/>
    </row>
    <row r="484" spans="1:10" ht="16" x14ac:dyDescent="0.2">
      <c r="A484" s="58"/>
      <c r="B484" s="58"/>
      <c r="C484" s="58"/>
      <c r="D484" s="58"/>
      <c r="E484" s="58"/>
      <c r="F484" s="58"/>
      <c r="G484" s="58"/>
      <c r="H484" s="58"/>
      <c r="I484" s="58"/>
      <c r="J484" s="58"/>
    </row>
    <row r="485" spans="1:10" ht="16" x14ac:dyDescent="0.2">
      <c r="A485" s="58"/>
      <c r="B485" s="58"/>
      <c r="C485" s="58"/>
      <c r="D485" s="58"/>
      <c r="E485" s="58"/>
      <c r="F485" s="58"/>
      <c r="G485" s="58"/>
      <c r="H485" s="58"/>
      <c r="I485" s="58"/>
      <c r="J485" s="58"/>
    </row>
    <row r="486" spans="1:10" ht="16" x14ac:dyDescent="0.2">
      <c r="A486" s="58"/>
      <c r="B486" s="58"/>
      <c r="C486" s="58"/>
      <c r="D486" s="58"/>
      <c r="E486" s="58"/>
      <c r="F486" s="58"/>
      <c r="G486" s="58"/>
      <c r="H486" s="58"/>
      <c r="I486" s="58"/>
      <c r="J486" s="58"/>
    </row>
    <row r="487" spans="1:10" ht="16" x14ac:dyDescent="0.2">
      <c r="A487" s="58"/>
      <c r="B487" s="58"/>
      <c r="C487" s="58"/>
      <c r="D487" s="58"/>
      <c r="E487" s="58"/>
      <c r="F487" s="58"/>
      <c r="G487" s="58"/>
      <c r="H487" s="58"/>
      <c r="I487" s="58"/>
      <c r="J487" s="58"/>
    </row>
    <row r="488" spans="1:10" ht="16" x14ac:dyDescent="0.2">
      <c r="A488" s="58"/>
      <c r="B488" s="58"/>
      <c r="C488" s="58"/>
      <c r="D488" s="58"/>
      <c r="E488" s="58"/>
      <c r="F488" s="58"/>
      <c r="G488" s="58"/>
      <c r="H488" s="58"/>
      <c r="I488" s="58"/>
      <c r="J488" s="58"/>
    </row>
    <row r="489" spans="1:10" ht="16" x14ac:dyDescent="0.2">
      <c r="A489" s="58"/>
      <c r="B489" s="58"/>
      <c r="C489" s="58"/>
      <c r="D489" s="58"/>
      <c r="E489" s="58"/>
      <c r="F489" s="58"/>
      <c r="G489" s="58"/>
      <c r="H489" s="58"/>
      <c r="I489" s="58"/>
      <c r="J489" s="58"/>
    </row>
    <row r="490" spans="1:10" ht="16" x14ac:dyDescent="0.2">
      <c r="A490" s="58"/>
      <c r="B490" s="58"/>
      <c r="C490" s="58"/>
      <c r="D490" s="58"/>
      <c r="E490" s="58"/>
      <c r="F490" s="58"/>
      <c r="G490" s="58"/>
      <c r="H490" s="58"/>
      <c r="I490" s="58"/>
      <c r="J490" s="58"/>
    </row>
    <row r="491" spans="1:10" ht="16" x14ac:dyDescent="0.2">
      <c r="A491" s="58"/>
      <c r="B491" s="58"/>
      <c r="C491" s="58"/>
      <c r="D491" s="58"/>
      <c r="E491" s="58"/>
      <c r="F491" s="58"/>
      <c r="G491" s="58"/>
      <c r="H491" s="58"/>
      <c r="I491" s="58"/>
      <c r="J491" s="58"/>
    </row>
    <row r="492" spans="1:10" ht="16" x14ac:dyDescent="0.2">
      <c r="A492" s="58"/>
      <c r="B492" s="58"/>
      <c r="C492" s="58"/>
      <c r="D492" s="58"/>
      <c r="E492" s="58"/>
      <c r="F492" s="58"/>
      <c r="G492" s="58"/>
      <c r="H492" s="58"/>
      <c r="I492" s="58"/>
      <c r="J492" s="58"/>
    </row>
    <row r="493" spans="1:10" ht="16" x14ac:dyDescent="0.2">
      <c r="A493" s="58"/>
      <c r="B493" s="58"/>
      <c r="C493" s="58"/>
      <c r="D493" s="58"/>
      <c r="E493" s="58"/>
      <c r="F493" s="58"/>
      <c r="G493" s="58"/>
      <c r="H493" s="58"/>
      <c r="I493" s="58"/>
      <c r="J493" s="58"/>
    </row>
    <row r="494" spans="1:10" ht="16" x14ac:dyDescent="0.2">
      <c r="A494" s="58"/>
      <c r="B494" s="58"/>
      <c r="C494" s="58"/>
      <c r="D494" s="58"/>
      <c r="E494" s="58"/>
      <c r="F494" s="58"/>
      <c r="G494" s="58"/>
      <c r="H494" s="58"/>
      <c r="I494" s="58"/>
      <c r="J494" s="58"/>
    </row>
    <row r="495" spans="1:10" ht="16" x14ac:dyDescent="0.2">
      <c r="A495" s="58"/>
      <c r="B495" s="58"/>
      <c r="C495" s="58"/>
      <c r="D495" s="58"/>
      <c r="E495" s="58"/>
      <c r="F495" s="58"/>
      <c r="G495" s="58"/>
      <c r="H495" s="58"/>
      <c r="I495" s="58"/>
      <c r="J495" s="58"/>
    </row>
    <row r="496" spans="1:10" ht="16" x14ac:dyDescent="0.2">
      <c r="A496" s="58"/>
      <c r="B496" s="58"/>
      <c r="C496" s="58"/>
      <c r="D496" s="58"/>
      <c r="E496" s="58"/>
      <c r="F496" s="58"/>
      <c r="G496" s="58"/>
      <c r="H496" s="58"/>
      <c r="I496" s="58"/>
      <c r="J496" s="58"/>
    </row>
    <row r="497" spans="1:10" ht="16" x14ac:dyDescent="0.2">
      <c r="A497" s="58"/>
      <c r="B497" s="58"/>
      <c r="C497" s="58"/>
      <c r="D497" s="58"/>
      <c r="E497" s="58"/>
      <c r="F497" s="58"/>
      <c r="G497" s="58"/>
      <c r="H497" s="58"/>
      <c r="I497" s="58"/>
      <c r="J497" s="58"/>
    </row>
    <row r="498" spans="1:10" ht="16" x14ac:dyDescent="0.2">
      <c r="A498" s="58"/>
      <c r="B498" s="58"/>
      <c r="C498" s="58"/>
      <c r="D498" s="58"/>
      <c r="E498" s="58"/>
      <c r="F498" s="58"/>
      <c r="G498" s="58"/>
      <c r="H498" s="58"/>
      <c r="I498" s="58"/>
      <c r="J498" s="58"/>
    </row>
    <row r="499" spans="1:10" ht="16" x14ac:dyDescent="0.2">
      <c r="A499" s="58"/>
      <c r="B499" s="58"/>
      <c r="C499" s="58"/>
      <c r="D499" s="58"/>
      <c r="E499" s="58"/>
      <c r="F499" s="58"/>
      <c r="G499" s="58"/>
      <c r="H499" s="58"/>
      <c r="I499" s="58"/>
      <c r="J499" s="58"/>
    </row>
    <row r="500" spans="1:10" ht="16" x14ac:dyDescent="0.2">
      <c r="A500" s="58"/>
      <c r="B500" s="58"/>
      <c r="C500" s="58"/>
      <c r="D500" s="58"/>
      <c r="E500" s="58"/>
      <c r="F500" s="58"/>
      <c r="G500" s="58"/>
      <c r="H500" s="58"/>
      <c r="I500" s="58"/>
      <c r="J500" s="58"/>
    </row>
    <row r="501" spans="1:10" ht="16" x14ac:dyDescent="0.2">
      <c r="A501" s="58"/>
      <c r="B501" s="58"/>
      <c r="C501" s="58"/>
      <c r="D501" s="58"/>
      <c r="E501" s="58"/>
      <c r="F501" s="58"/>
      <c r="G501" s="58"/>
      <c r="H501" s="58"/>
      <c r="I501" s="58"/>
      <c r="J501" s="58"/>
    </row>
    <row r="502" spans="1:10" ht="16" x14ac:dyDescent="0.2">
      <c r="A502" s="58"/>
      <c r="B502" s="58"/>
      <c r="C502" s="58"/>
      <c r="D502" s="58"/>
      <c r="E502" s="58"/>
      <c r="F502" s="58"/>
      <c r="G502" s="58"/>
      <c r="H502" s="58"/>
      <c r="I502" s="58"/>
      <c r="J502" s="58"/>
    </row>
    <row r="503" spans="1:10" ht="16" x14ac:dyDescent="0.2">
      <c r="A503" s="58"/>
      <c r="B503" s="58"/>
      <c r="C503" s="58"/>
      <c r="D503" s="58"/>
      <c r="E503" s="58"/>
      <c r="F503" s="58"/>
      <c r="G503" s="58"/>
      <c r="H503" s="58"/>
      <c r="I503" s="58"/>
      <c r="J503" s="58"/>
    </row>
    <row r="504" spans="1:10" ht="16" x14ac:dyDescent="0.2">
      <c r="A504" s="58"/>
      <c r="B504" s="58"/>
      <c r="C504" s="58"/>
      <c r="D504" s="58"/>
      <c r="E504" s="58"/>
      <c r="F504" s="58"/>
      <c r="G504" s="58"/>
      <c r="H504" s="58"/>
      <c r="I504" s="58"/>
      <c r="J504" s="58"/>
    </row>
    <row r="505" spans="1:10" ht="16" x14ac:dyDescent="0.2">
      <c r="A505" s="58"/>
      <c r="B505" s="58"/>
      <c r="C505" s="58"/>
      <c r="D505" s="58"/>
      <c r="E505" s="58"/>
      <c r="F505" s="58"/>
      <c r="G505" s="58"/>
      <c r="H505" s="58"/>
      <c r="I505" s="58"/>
      <c r="J505" s="58"/>
    </row>
    <row r="506" spans="1:10" ht="16" x14ac:dyDescent="0.2">
      <c r="A506" s="58"/>
      <c r="B506" s="58"/>
      <c r="C506" s="58"/>
      <c r="D506" s="58"/>
      <c r="E506" s="58"/>
      <c r="F506" s="58"/>
      <c r="G506" s="58"/>
      <c r="H506" s="58"/>
      <c r="I506" s="58"/>
      <c r="J506" s="58"/>
    </row>
    <row r="507" spans="1:10" ht="16" x14ac:dyDescent="0.2">
      <c r="A507" s="58"/>
      <c r="B507" s="58"/>
      <c r="C507" s="58"/>
      <c r="D507" s="58"/>
      <c r="E507" s="58"/>
      <c r="F507" s="58"/>
      <c r="G507" s="58"/>
      <c r="H507" s="58"/>
      <c r="I507" s="58"/>
      <c r="J507" s="58"/>
    </row>
    <row r="508" spans="1:10" ht="16" x14ac:dyDescent="0.2">
      <c r="A508" s="58"/>
      <c r="B508" s="58"/>
      <c r="C508" s="58"/>
      <c r="D508" s="58"/>
      <c r="E508" s="58"/>
      <c r="F508" s="58"/>
      <c r="G508" s="58"/>
      <c r="H508" s="58"/>
      <c r="I508" s="58"/>
      <c r="J508" s="58"/>
    </row>
    <row r="509" spans="1:10" ht="16" x14ac:dyDescent="0.2">
      <c r="A509" s="58"/>
      <c r="B509" s="58"/>
      <c r="C509" s="58"/>
      <c r="D509" s="58"/>
      <c r="E509" s="58"/>
      <c r="F509" s="58"/>
      <c r="G509" s="58"/>
      <c r="H509" s="58"/>
      <c r="I509" s="58"/>
      <c r="J509" s="58"/>
    </row>
    <row r="510" spans="1:10" ht="16" x14ac:dyDescent="0.2">
      <c r="A510" s="58"/>
      <c r="B510" s="58"/>
      <c r="C510" s="58"/>
      <c r="D510" s="58"/>
      <c r="E510" s="58"/>
      <c r="F510" s="58"/>
      <c r="G510" s="58"/>
      <c r="H510" s="58"/>
      <c r="I510" s="58"/>
      <c r="J510" s="58"/>
    </row>
    <row r="511" spans="1:10" ht="16" x14ac:dyDescent="0.2">
      <c r="A511" s="58"/>
      <c r="B511" s="58"/>
      <c r="C511" s="58"/>
      <c r="D511" s="58"/>
      <c r="E511" s="58"/>
      <c r="F511" s="58"/>
      <c r="G511" s="58"/>
      <c r="H511" s="58"/>
      <c r="I511" s="58"/>
      <c r="J511" s="58"/>
    </row>
    <row r="512" spans="1:10" ht="16" x14ac:dyDescent="0.2">
      <c r="A512" s="58"/>
      <c r="B512" s="58"/>
      <c r="C512" s="58"/>
      <c r="D512" s="58"/>
      <c r="E512" s="58"/>
      <c r="F512" s="58"/>
      <c r="G512" s="58"/>
      <c r="H512" s="58"/>
      <c r="I512" s="58"/>
      <c r="J512" s="58"/>
    </row>
    <row r="513" spans="1:10" ht="16" x14ac:dyDescent="0.2">
      <c r="A513" s="58"/>
      <c r="B513" s="58"/>
      <c r="C513" s="58"/>
      <c r="D513" s="58"/>
      <c r="E513" s="58"/>
      <c r="F513" s="58"/>
      <c r="G513" s="58"/>
      <c r="H513" s="58"/>
      <c r="I513" s="58"/>
      <c r="J513" s="58"/>
    </row>
    <row r="514" spans="1:10" ht="16" x14ac:dyDescent="0.2">
      <c r="A514" s="58"/>
      <c r="B514" s="58"/>
      <c r="C514" s="58"/>
      <c r="D514" s="58"/>
      <c r="E514" s="58"/>
      <c r="F514" s="58"/>
      <c r="G514" s="58"/>
      <c r="H514" s="58"/>
      <c r="I514" s="58"/>
      <c r="J514" s="58"/>
    </row>
    <row r="515" spans="1:10" ht="16" x14ac:dyDescent="0.2">
      <c r="A515" s="58"/>
      <c r="B515" s="58"/>
      <c r="C515" s="58"/>
      <c r="D515" s="58"/>
      <c r="E515" s="58"/>
      <c r="F515" s="58"/>
      <c r="G515" s="58"/>
      <c r="H515" s="58"/>
      <c r="I515" s="58"/>
      <c r="J515" s="58"/>
    </row>
    <row r="516" spans="1:10" ht="16" x14ac:dyDescent="0.2">
      <c r="A516" s="58"/>
      <c r="B516" s="58"/>
      <c r="C516" s="58"/>
      <c r="D516" s="58"/>
      <c r="E516" s="58"/>
      <c r="F516" s="58"/>
      <c r="G516" s="58"/>
      <c r="H516" s="58"/>
      <c r="I516" s="58"/>
      <c r="J516" s="58"/>
    </row>
    <row r="517" spans="1:10" ht="16" x14ac:dyDescent="0.2">
      <c r="A517" s="58"/>
      <c r="B517" s="58"/>
      <c r="C517" s="58"/>
      <c r="D517" s="58"/>
      <c r="E517" s="58"/>
      <c r="F517" s="58"/>
      <c r="G517" s="58"/>
      <c r="H517" s="58"/>
      <c r="I517" s="58"/>
      <c r="J517" s="58"/>
    </row>
    <row r="518" spans="1:10" ht="16" x14ac:dyDescent="0.2">
      <c r="A518" s="58"/>
      <c r="B518" s="58"/>
      <c r="C518" s="58"/>
      <c r="D518" s="58"/>
      <c r="E518" s="58"/>
      <c r="F518" s="58"/>
      <c r="G518" s="58"/>
      <c r="H518" s="58"/>
      <c r="I518" s="58"/>
      <c r="J518" s="58"/>
    </row>
    <row r="519" spans="1:10" ht="16" x14ac:dyDescent="0.2">
      <c r="A519" s="58"/>
      <c r="B519" s="58"/>
      <c r="C519" s="58"/>
      <c r="D519" s="58"/>
      <c r="E519" s="58"/>
      <c r="F519" s="58"/>
      <c r="G519" s="58"/>
      <c r="H519" s="58"/>
      <c r="I519" s="58"/>
      <c r="J519" s="58"/>
    </row>
    <row r="520" spans="1:10" ht="16" x14ac:dyDescent="0.2">
      <c r="A520" s="58"/>
      <c r="B520" s="58"/>
      <c r="C520" s="58"/>
      <c r="D520" s="58"/>
      <c r="E520" s="58"/>
      <c r="F520" s="58"/>
      <c r="G520" s="58"/>
      <c r="H520" s="58"/>
      <c r="I520" s="58"/>
      <c r="J520" s="58"/>
    </row>
    <row r="521" spans="1:10" ht="16" x14ac:dyDescent="0.2">
      <c r="A521" s="58"/>
      <c r="B521" s="58"/>
      <c r="C521" s="58"/>
      <c r="D521" s="58"/>
      <c r="E521" s="58"/>
      <c r="F521" s="58"/>
      <c r="G521" s="58"/>
      <c r="H521" s="58"/>
      <c r="I521" s="58"/>
      <c r="J521" s="58"/>
    </row>
    <row r="522" spans="1:10" ht="16" x14ac:dyDescent="0.2">
      <c r="A522" s="58"/>
      <c r="B522" s="58"/>
      <c r="C522" s="58"/>
      <c r="D522" s="58"/>
      <c r="E522" s="58"/>
      <c r="F522" s="58"/>
      <c r="G522" s="58"/>
      <c r="H522" s="58"/>
      <c r="I522" s="58"/>
      <c r="J522" s="58"/>
    </row>
    <row r="523" spans="1:10" ht="16" x14ac:dyDescent="0.2">
      <c r="A523" s="58"/>
      <c r="B523" s="58"/>
      <c r="C523" s="58"/>
      <c r="D523" s="58"/>
      <c r="E523" s="58"/>
      <c r="F523" s="58"/>
      <c r="G523" s="58"/>
      <c r="H523" s="58"/>
      <c r="I523" s="58"/>
      <c r="J523" s="58"/>
    </row>
    <row r="524" spans="1:10" ht="16" x14ac:dyDescent="0.2">
      <c r="A524" s="58"/>
      <c r="B524" s="58"/>
      <c r="C524" s="58"/>
      <c r="D524" s="58"/>
      <c r="E524" s="58"/>
      <c r="F524" s="58"/>
      <c r="G524" s="58"/>
      <c r="H524" s="58"/>
      <c r="I524" s="58"/>
      <c r="J524" s="58"/>
    </row>
    <row r="525" spans="1:10" ht="16" x14ac:dyDescent="0.2">
      <c r="A525" s="58"/>
      <c r="B525" s="58"/>
      <c r="C525" s="58"/>
      <c r="D525" s="58"/>
      <c r="E525" s="58"/>
      <c r="F525" s="58"/>
      <c r="G525" s="58"/>
      <c r="H525" s="58"/>
      <c r="I525" s="58"/>
      <c r="J525" s="58"/>
    </row>
    <row r="526" spans="1:10" ht="16" x14ac:dyDescent="0.2">
      <c r="A526" s="58"/>
      <c r="B526" s="58"/>
      <c r="C526" s="58"/>
      <c r="D526" s="58"/>
      <c r="E526" s="58"/>
      <c r="F526" s="58"/>
      <c r="G526" s="58"/>
      <c r="H526" s="58"/>
      <c r="I526" s="58"/>
      <c r="J526" s="58"/>
    </row>
    <row r="527" spans="1:10" ht="16" x14ac:dyDescent="0.2">
      <c r="A527" s="58"/>
      <c r="B527" s="58"/>
      <c r="C527" s="58"/>
      <c r="D527" s="58"/>
      <c r="E527" s="58"/>
      <c r="F527" s="58"/>
      <c r="G527" s="58"/>
      <c r="H527" s="58"/>
      <c r="I527" s="58"/>
      <c r="J527" s="58"/>
    </row>
    <row r="528" spans="1:10" ht="16" x14ac:dyDescent="0.2">
      <c r="A528" s="58"/>
      <c r="B528" s="58"/>
      <c r="C528" s="58"/>
      <c r="D528" s="58"/>
      <c r="E528" s="58"/>
      <c r="F528" s="58"/>
      <c r="G528" s="58"/>
      <c r="H528" s="58"/>
      <c r="I528" s="58"/>
      <c r="J528" s="58"/>
    </row>
    <row r="529" spans="1:10" ht="16" x14ac:dyDescent="0.2">
      <c r="A529" s="58"/>
      <c r="B529" s="58"/>
      <c r="C529" s="58"/>
      <c r="D529" s="58"/>
      <c r="E529" s="58"/>
      <c r="F529" s="58"/>
      <c r="G529" s="58"/>
      <c r="H529" s="58"/>
      <c r="I529" s="58"/>
      <c r="J529" s="58"/>
    </row>
    <row r="530" spans="1:10" ht="16" x14ac:dyDescent="0.2">
      <c r="A530" s="58"/>
      <c r="B530" s="58"/>
      <c r="C530" s="58"/>
      <c r="D530" s="58"/>
      <c r="E530" s="58"/>
      <c r="F530" s="58"/>
      <c r="G530" s="58"/>
      <c r="H530" s="58"/>
      <c r="I530" s="58"/>
      <c r="J530" s="58"/>
    </row>
    <row r="531" spans="1:10" ht="16" x14ac:dyDescent="0.2">
      <c r="A531" s="58"/>
      <c r="B531" s="58"/>
      <c r="C531" s="58"/>
      <c r="D531" s="58"/>
      <c r="E531" s="58"/>
      <c r="F531" s="58"/>
      <c r="G531" s="58"/>
      <c r="H531" s="58"/>
      <c r="I531" s="58"/>
      <c r="J531" s="58"/>
    </row>
    <row r="532" spans="1:10" ht="16" x14ac:dyDescent="0.2">
      <c r="A532" s="58"/>
      <c r="B532" s="58"/>
      <c r="C532" s="58"/>
      <c r="D532" s="58"/>
      <c r="E532" s="58"/>
      <c r="F532" s="58"/>
      <c r="G532" s="58"/>
      <c r="H532" s="58"/>
      <c r="I532" s="58"/>
      <c r="J532" s="58"/>
    </row>
    <row r="533" spans="1:10" ht="16" x14ac:dyDescent="0.2">
      <c r="A533" s="58"/>
      <c r="B533" s="58"/>
      <c r="C533" s="58"/>
      <c r="D533" s="58"/>
      <c r="E533" s="58"/>
      <c r="F533" s="58"/>
      <c r="G533" s="58"/>
      <c r="H533" s="58"/>
      <c r="I533" s="58"/>
      <c r="J533" s="58"/>
    </row>
    <row r="534" spans="1:10" ht="16" x14ac:dyDescent="0.2">
      <c r="A534" s="58"/>
      <c r="B534" s="58"/>
      <c r="C534" s="58"/>
      <c r="D534" s="58"/>
      <c r="E534" s="58"/>
      <c r="F534" s="58"/>
      <c r="G534" s="58"/>
      <c r="H534" s="58"/>
      <c r="I534" s="58"/>
      <c r="J534" s="58"/>
    </row>
    <row r="535" spans="1:10" ht="16" x14ac:dyDescent="0.2">
      <c r="A535" s="58"/>
      <c r="B535" s="58"/>
      <c r="C535" s="58"/>
      <c r="D535" s="58"/>
      <c r="E535" s="58"/>
      <c r="F535" s="58"/>
      <c r="G535" s="58"/>
      <c r="H535" s="58"/>
      <c r="I535" s="58"/>
      <c r="J535" s="58"/>
    </row>
    <row r="536" spans="1:10" ht="16" x14ac:dyDescent="0.2">
      <c r="A536" s="58"/>
      <c r="B536" s="58"/>
      <c r="C536" s="58"/>
      <c r="D536" s="58"/>
      <c r="E536" s="58"/>
      <c r="F536" s="58"/>
      <c r="G536" s="58"/>
      <c r="H536" s="58"/>
      <c r="I536" s="58"/>
      <c r="J536" s="58"/>
    </row>
    <row r="537" spans="1:10" ht="16" x14ac:dyDescent="0.2">
      <c r="A537" s="58"/>
      <c r="B537" s="58"/>
      <c r="C537" s="58"/>
      <c r="D537" s="58"/>
      <c r="E537" s="58"/>
      <c r="F537" s="58"/>
      <c r="G537" s="58"/>
      <c r="H537" s="58"/>
      <c r="I537" s="58"/>
      <c r="J537" s="58"/>
    </row>
    <row r="538" spans="1:10" ht="16" x14ac:dyDescent="0.2">
      <c r="A538" s="58"/>
      <c r="B538" s="58"/>
      <c r="C538" s="58"/>
      <c r="D538" s="58"/>
      <c r="E538" s="58"/>
      <c r="F538" s="58"/>
      <c r="G538" s="58"/>
      <c r="H538" s="58"/>
      <c r="I538" s="58"/>
      <c r="J538" s="58"/>
    </row>
    <row r="539" spans="1:10" ht="16" x14ac:dyDescent="0.2">
      <c r="A539" s="58"/>
      <c r="B539" s="58"/>
      <c r="C539" s="58"/>
      <c r="D539" s="58"/>
      <c r="E539" s="58"/>
      <c r="F539" s="58"/>
      <c r="G539" s="58"/>
      <c r="H539" s="58"/>
      <c r="I539" s="58"/>
      <c r="J539" s="58"/>
    </row>
    <row r="540" spans="1:10" ht="16" x14ac:dyDescent="0.2">
      <c r="A540" s="58"/>
      <c r="B540" s="58"/>
      <c r="C540" s="58"/>
      <c r="D540" s="58"/>
      <c r="E540" s="58"/>
      <c r="F540" s="58"/>
      <c r="G540" s="58"/>
      <c r="H540" s="58"/>
      <c r="I540" s="58"/>
      <c r="J540" s="58"/>
    </row>
    <row r="541" spans="1:10" ht="16" x14ac:dyDescent="0.2">
      <c r="A541" s="58"/>
      <c r="B541" s="58"/>
      <c r="C541" s="58"/>
      <c r="D541" s="58"/>
      <c r="E541" s="58"/>
      <c r="F541" s="58"/>
      <c r="G541" s="58"/>
      <c r="H541" s="58"/>
      <c r="I541" s="58"/>
      <c r="J541" s="58"/>
    </row>
    <row r="542" spans="1:10" ht="16" x14ac:dyDescent="0.2">
      <c r="A542" s="58"/>
      <c r="B542" s="58"/>
      <c r="C542" s="58"/>
      <c r="D542" s="58"/>
      <c r="E542" s="58"/>
      <c r="F542" s="58"/>
      <c r="G542" s="58"/>
      <c r="H542" s="58"/>
      <c r="I542" s="58"/>
      <c r="J542" s="58"/>
    </row>
    <row r="543" spans="1:10" ht="16" x14ac:dyDescent="0.2">
      <c r="A543" s="58"/>
      <c r="B543" s="58"/>
      <c r="C543" s="58"/>
      <c r="D543" s="58"/>
      <c r="E543" s="58"/>
      <c r="F543" s="58"/>
      <c r="G543" s="58"/>
      <c r="H543" s="58"/>
      <c r="I543" s="58"/>
      <c r="J543" s="58"/>
    </row>
    <row r="544" spans="1:10" ht="16" x14ac:dyDescent="0.2">
      <c r="A544" s="58"/>
      <c r="B544" s="58"/>
      <c r="C544" s="58"/>
      <c r="D544" s="58"/>
      <c r="E544" s="58"/>
      <c r="F544" s="58"/>
      <c r="G544" s="58"/>
      <c r="H544" s="58"/>
      <c r="I544" s="58"/>
      <c r="J544" s="58"/>
    </row>
    <row r="545" spans="1:10" ht="16" x14ac:dyDescent="0.2">
      <c r="A545" s="58"/>
      <c r="B545" s="58"/>
      <c r="C545" s="58"/>
      <c r="D545" s="58"/>
      <c r="E545" s="58"/>
      <c r="F545" s="58"/>
      <c r="G545" s="58"/>
      <c r="H545" s="58"/>
      <c r="I545" s="58"/>
      <c r="J545" s="58"/>
    </row>
    <row r="546" spans="1:10" ht="16" x14ac:dyDescent="0.2">
      <c r="A546" s="58"/>
      <c r="B546" s="58"/>
      <c r="C546" s="58"/>
      <c r="D546" s="58"/>
      <c r="E546" s="58"/>
      <c r="F546" s="58"/>
      <c r="G546" s="58"/>
      <c r="H546" s="58"/>
      <c r="I546" s="58"/>
      <c r="J546" s="58"/>
    </row>
    <row r="547" spans="1:10" ht="16" x14ac:dyDescent="0.2">
      <c r="A547" s="58"/>
      <c r="B547" s="58"/>
      <c r="C547" s="58"/>
      <c r="D547" s="58"/>
      <c r="E547" s="58"/>
      <c r="F547" s="58"/>
      <c r="G547" s="58"/>
      <c r="H547" s="58"/>
      <c r="I547" s="58"/>
      <c r="J547" s="58"/>
    </row>
    <row r="548" spans="1:10" ht="16" x14ac:dyDescent="0.2">
      <c r="A548" s="58"/>
      <c r="B548" s="58"/>
      <c r="C548" s="58"/>
      <c r="D548" s="58"/>
      <c r="E548" s="58"/>
      <c r="F548" s="58"/>
      <c r="G548" s="58"/>
      <c r="H548" s="58"/>
      <c r="I548" s="58"/>
      <c r="J548" s="58"/>
    </row>
    <row r="549" spans="1:10" ht="16" x14ac:dyDescent="0.2">
      <c r="A549" s="58"/>
      <c r="B549" s="58"/>
      <c r="C549" s="58"/>
      <c r="D549" s="58"/>
      <c r="E549" s="58"/>
      <c r="F549" s="58"/>
      <c r="G549" s="58"/>
      <c r="H549" s="58"/>
      <c r="I549" s="58"/>
      <c r="J549" s="58"/>
    </row>
    <row r="550" spans="1:10" ht="16" x14ac:dyDescent="0.2">
      <c r="A550" s="58"/>
      <c r="B550" s="58"/>
      <c r="C550" s="58"/>
      <c r="D550" s="58"/>
      <c r="E550" s="58"/>
      <c r="F550" s="58"/>
      <c r="G550" s="58"/>
      <c r="H550" s="58"/>
      <c r="I550" s="58"/>
      <c r="J550" s="58"/>
    </row>
    <row r="551" spans="1:10" ht="16" x14ac:dyDescent="0.2">
      <c r="A551" s="58"/>
      <c r="B551" s="58"/>
      <c r="C551" s="58"/>
      <c r="D551" s="58"/>
      <c r="E551" s="58"/>
      <c r="F551" s="58"/>
      <c r="G551" s="58"/>
      <c r="H551" s="58"/>
      <c r="I551" s="58"/>
      <c r="J551" s="58"/>
    </row>
    <row r="552" spans="1:10" ht="16" x14ac:dyDescent="0.2">
      <c r="A552" s="58"/>
      <c r="B552" s="58"/>
      <c r="C552" s="58"/>
      <c r="D552" s="58"/>
      <c r="E552" s="58"/>
      <c r="F552" s="58"/>
      <c r="G552" s="58"/>
      <c r="H552" s="58"/>
      <c r="I552" s="58"/>
      <c r="J552" s="58"/>
    </row>
    <row r="553" spans="1:10" ht="16" x14ac:dyDescent="0.2">
      <c r="A553" s="58"/>
      <c r="B553" s="58"/>
      <c r="C553" s="58"/>
      <c r="D553" s="58"/>
      <c r="E553" s="58"/>
      <c r="F553" s="58"/>
      <c r="G553" s="58"/>
      <c r="H553" s="58"/>
      <c r="I553" s="58"/>
      <c r="J553" s="58"/>
    </row>
    <row r="554" spans="1:10" ht="16" x14ac:dyDescent="0.2">
      <c r="A554" s="58"/>
      <c r="B554" s="58"/>
      <c r="C554" s="58"/>
      <c r="D554" s="58"/>
      <c r="E554" s="58"/>
      <c r="F554" s="58"/>
      <c r="G554" s="58"/>
      <c r="H554" s="58"/>
      <c r="I554" s="58"/>
      <c r="J554" s="58"/>
    </row>
    <row r="555" spans="1:10" ht="16" x14ac:dyDescent="0.2">
      <c r="A555" s="58"/>
      <c r="B555" s="58"/>
      <c r="C555" s="58"/>
      <c r="D555" s="58"/>
      <c r="E555" s="58"/>
      <c r="F555" s="58"/>
      <c r="G555" s="58"/>
      <c r="H555" s="58"/>
      <c r="I555" s="58"/>
      <c r="J555" s="58"/>
    </row>
    <row r="556" spans="1:10" ht="16" x14ac:dyDescent="0.2">
      <c r="A556" s="58"/>
      <c r="B556" s="58"/>
      <c r="C556" s="58"/>
      <c r="D556" s="58"/>
      <c r="E556" s="58"/>
      <c r="F556" s="58"/>
      <c r="G556" s="58"/>
      <c r="H556" s="58"/>
      <c r="I556" s="58"/>
      <c r="J556" s="58"/>
    </row>
    <row r="557" spans="1:10" ht="16" x14ac:dyDescent="0.2">
      <c r="A557" s="58"/>
      <c r="B557" s="58"/>
      <c r="C557" s="58"/>
      <c r="D557" s="58"/>
      <c r="E557" s="58"/>
      <c r="F557" s="58"/>
      <c r="G557" s="58"/>
      <c r="H557" s="58"/>
      <c r="I557" s="58"/>
      <c r="J557" s="58"/>
    </row>
    <row r="558" spans="1:10" ht="16" x14ac:dyDescent="0.2">
      <c r="A558" s="58"/>
      <c r="B558" s="58"/>
      <c r="C558" s="58"/>
      <c r="D558" s="58"/>
      <c r="E558" s="58"/>
      <c r="F558" s="58"/>
      <c r="G558" s="58"/>
      <c r="H558" s="58"/>
      <c r="I558" s="58"/>
      <c r="J558" s="58"/>
    </row>
    <row r="559" spans="1:10" ht="16" x14ac:dyDescent="0.2">
      <c r="A559" s="58"/>
      <c r="B559" s="58"/>
      <c r="C559" s="58"/>
      <c r="D559" s="58"/>
      <c r="E559" s="58"/>
      <c r="F559" s="58"/>
      <c r="G559" s="58"/>
      <c r="H559" s="58"/>
      <c r="I559" s="58"/>
      <c r="J559" s="58"/>
    </row>
    <row r="560" spans="1:10" ht="16" x14ac:dyDescent="0.2">
      <c r="A560" s="58"/>
      <c r="B560" s="58"/>
      <c r="C560" s="58"/>
      <c r="D560" s="58"/>
      <c r="E560" s="58"/>
      <c r="F560" s="58"/>
      <c r="G560" s="58"/>
      <c r="H560" s="58"/>
      <c r="I560" s="58"/>
      <c r="J560" s="58"/>
    </row>
    <row r="561" spans="1:10" ht="16" x14ac:dyDescent="0.2">
      <c r="A561" s="58"/>
      <c r="B561" s="58"/>
      <c r="C561" s="58"/>
      <c r="D561" s="58"/>
      <c r="E561" s="58"/>
      <c r="F561" s="58"/>
      <c r="G561" s="58"/>
      <c r="H561" s="58"/>
      <c r="I561" s="58"/>
      <c r="J561" s="58"/>
    </row>
    <row r="562" spans="1:10" ht="16" x14ac:dyDescent="0.2">
      <c r="A562" s="58"/>
      <c r="B562" s="58"/>
      <c r="C562" s="58"/>
      <c r="D562" s="58"/>
      <c r="E562" s="58"/>
      <c r="F562" s="58"/>
      <c r="G562" s="58"/>
      <c r="H562" s="58"/>
      <c r="I562" s="58"/>
      <c r="J562" s="58"/>
    </row>
    <row r="563" spans="1:10" ht="16" x14ac:dyDescent="0.2">
      <c r="A563" s="58"/>
      <c r="B563" s="58"/>
      <c r="C563" s="58"/>
      <c r="D563" s="58"/>
      <c r="E563" s="58"/>
      <c r="F563" s="58"/>
      <c r="G563" s="58"/>
      <c r="H563" s="58"/>
      <c r="I563" s="58"/>
      <c r="J563" s="58"/>
    </row>
    <row r="564" spans="1:10" ht="16" x14ac:dyDescent="0.2">
      <c r="A564" s="58"/>
      <c r="B564" s="58"/>
      <c r="C564" s="58"/>
      <c r="D564" s="58"/>
      <c r="E564" s="58"/>
      <c r="F564" s="58"/>
      <c r="G564" s="58"/>
      <c r="H564" s="58"/>
      <c r="I564" s="58"/>
      <c r="J564" s="58"/>
    </row>
    <row r="565" spans="1:10" ht="16" x14ac:dyDescent="0.2">
      <c r="A565" s="58"/>
      <c r="B565" s="58"/>
      <c r="C565" s="58"/>
      <c r="D565" s="58"/>
      <c r="E565" s="58"/>
      <c r="F565" s="58"/>
      <c r="G565" s="58"/>
      <c r="H565" s="58"/>
      <c r="I565" s="58"/>
      <c r="J565" s="58"/>
    </row>
    <row r="566" spans="1:10" ht="16" x14ac:dyDescent="0.2">
      <c r="A566" s="58"/>
      <c r="B566" s="58"/>
      <c r="C566" s="58"/>
      <c r="D566" s="58"/>
      <c r="E566" s="58"/>
      <c r="F566" s="58"/>
      <c r="G566" s="58"/>
      <c r="H566" s="58"/>
      <c r="I566" s="58"/>
      <c r="J566" s="58"/>
    </row>
    <row r="567" spans="1:10" ht="16" x14ac:dyDescent="0.2">
      <c r="A567" s="58"/>
      <c r="B567" s="58"/>
      <c r="C567" s="58"/>
      <c r="D567" s="58"/>
      <c r="E567" s="58"/>
      <c r="F567" s="58"/>
      <c r="G567" s="58"/>
      <c r="H567" s="58"/>
      <c r="I567" s="58"/>
      <c r="J567" s="58"/>
    </row>
    <row r="568" spans="1:10" ht="16" x14ac:dyDescent="0.2">
      <c r="A568" s="58"/>
      <c r="B568" s="58"/>
      <c r="C568" s="58"/>
      <c r="D568" s="58"/>
      <c r="E568" s="58"/>
      <c r="F568" s="58"/>
      <c r="G568" s="58"/>
      <c r="H568" s="58"/>
      <c r="I568" s="58"/>
      <c r="J568" s="58"/>
    </row>
    <row r="569" spans="1:10" ht="16" x14ac:dyDescent="0.2">
      <c r="A569" s="58"/>
      <c r="B569" s="58"/>
      <c r="C569" s="58"/>
      <c r="D569" s="58"/>
      <c r="E569" s="58"/>
      <c r="F569" s="58"/>
      <c r="G569" s="58"/>
      <c r="H569" s="58"/>
      <c r="I569" s="58"/>
      <c r="J569" s="58"/>
    </row>
    <row r="570" spans="1:10" ht="16" x14ac:dyDescent="0.2">
      <c r="A570" s="58"/>
      <c r="B570" s="58"/>
      <c r="C570" s="58"/>
      <c r="D570" s="58"/>
      <c r="E570" s="58"/>
      <c r="F570" s="58"/>
      <c r="G570" s="58"/>
      <c r="H570" s="58"/>
      <c r="I570" s="58"/>
      <c r="J570" s="58"/>
    </row>
    <row r="571" spans="1:10" ht="16" x14ac:dyDescent="0.2">
      <c r="A571" s="58"/>
      <c r="B571" s="58"/>
      <c r="C571" s="58"/>
      <c r="D571" s="58"/>
      <c r="E571" s="58"/>
      <c r="F571" s="58"/>
      <c r="G571" s="58"/>
      <c r="H571" s="58"/>
      <c r="I571" s="58"/>
      <c r="J571" s="58"/>
    </row>
    <row r="572" spans="1:10" ht="16" x14ac:dyDescent="0.2">
      <c r="A572" s="58"/>
      <c r="B572" s="58"/>
      <c r="C572" s="58"/>
      <c r="D572" s="58"/>
      <c r="E572" s="58"/>
      <c r="F572" s="58"/>
      <c r="G572" s="58"/>
      <c r="H572" s="58"/>
      <c r="I572" s="58"/>
      <c r="J572" s="58"/>
    </row>
    <row r="573" spans="1:10" ht="16" x14ac:dyDescent="0.2">
      <c r="A573" s="58"/>
      <c r="B573" s="58"/>
      <c r="C573" s="58"/>
      <c r="D573" s="58"/>
      <c r="E573" s="58"/>
      <c r="F573" s="58"/>
      <c r="G573" s="58"/>
      <c r="H573" s="58"/>
      <c r="I573" s="58"/>
      <c r="J573" s="58"/>
    </row>
    <row r="574" spans="1:10" ht="16" x14ac:dyDescent="0.2">
      <c r="A574" s="58"/>
      <c r="B574" s="58"/>
      <c r="C574" s="58"/>
      <c r="D574" s="58"/>
      <c r="E574" s="58"/>
      <c r="F574" s="58"/>
      <c r="G574" s="58"/>
      <c r="H574" s="58"/>
      <c r="I574" s="58"/>
      <c r="J574" s="58"/>
    </row>
    <row r="575" spans="1:10" ht="16" x14ac:dyDescent="0.2">
      <c r="A575" s="58"/>
      <c r="B575" s="58"/>
      <c r="C575" s="58"/>
      <c r="D575" s="58"/>
      <c r="E575" s="58"/>
      <c r="F575" s="58"/>
      <c r="G575" s="58"/>
      <c r="H575" s="58"/>
      <c r="I575" s="58"/>
      <c r="J575" s="58"/>
    </row>
    <row r="576" spans="1:10" ht="16" x14ac:dyDescent="0.2">
      <c r="A576" s="58"/>
      <c r="B576" s="58"/>
      <c r="C576" s="58"/>
      <c r="D576" s="58"/>
      <c r="E576" s="58"/>
      <c r="F576" s="58"/>
      <c r="G576" s="58"/>
      <c r="H576" s="58"/>
      <c r="I576" s="58"/>
      <c r="J576" s="58"/>
    </row>
    <row r="577" spans="1:10" ht="16" x14ac:dyDescent="0.2">
      <c r="A577" s="58"/>
      <c r="B577" s="58"/>
      <c r="C577" s="58"/>
      <c r="D577" s="58"/>
      <c r="E577" s="58"/>
      <c r="F577" s="58"/>
      <c r="G577" s="58"/>
      <c r="H577" s="58"/>
      <c r="I577" s="58"/>
      <c r="J577" s="58"/>
    </row>
    <row r="578" spans="1:10" ht="16" x14ac:dyDescent="0.2">
      <c r="A578" s="58"/>
      <c r="B578" s="58"/>
      <c r="C578" s="58"/>
      <c r="D578" s="58"/>
      <c r="E578" s="58"/>
      <c r="F578" s="58"/>
      <c r="G578" s="58"/>
      <c r="H578" s="58"/>
      <c r="I578" s="58"/>
      <c r="J578" s="58"/>
    </row>
    <row r="579" spans="1:10" ht="16" x14ac:dyDescent="0.2">
      <c r="A579" s="58"/>
      <c r="B579" s="58"/>
      <c r="C579" s="58"/>
      <c r="D579" s="58"/>
      <c r="E579" s="58"/>
      <c r="F579" s="58"/>
      <c r="G579" s="58"/>
      <c r="H579" s="58"/>
      <c r="I579" s="58"/>
      <c r="J579" s="58"/>
    </row>
    <row r="580" spans="1:10" ht="16" x14ac:dyDescent="0.2">
      <c r="A580" s="58"/>
      <c r="B580" s="58"/>
      <c r="C580" s="58"/>
      <c r="D580" s="58"/>
      <c r="E580" s="58"/>
      <c r="F580" s="58"/>
      <c r="G580" s="58"/>
      <c r="H580" s="58"/>
      <c r="I580" s="58"/>
      <c r="J580" s="58"/>
    </row>
    <row r="581" spans="1:10" ht="16" x14ac:dyDescent="0.2">
      <c r="A581" s="58"/>
      <c r="B581" s="58"/>
      <c r="C581" s="58"/>
      <c r="D581" s="58"/>
      <c r="E581" s="58"/>
      <c r="F581" s="58"/>
      <c r="G581" s="58"/>
      <c r="H581" s="58"/>
      <c r="I581" s="58"/>
      <c r="J581" s="58"/>
    </row>
    <row r="582" spans="1:10" ht="16" x14ac:dyDescent="0.2">
      <c r="A582" s="58"/>
      <c r="B582" s="58"/>
      <c r="C582" s="58"/>
      <c r="D582" s="58"/>
      <c r="E582" s="58"/>
      <c r="F582" s="58"/>
      <c r="G582" s="58"/>
      <c r="H582" s="58"/>
      <c r="I582" s="58"/>
      <c r="J582" s="58"/>
    </row>
    <row r="583" spans="1:10" ht="16" x14ac:dyDescent="0.2">
      <c r="A583" s="58"/>
      <c r="B583" s="58"/>
      <c r="C583" s="58"/>
      <c r="D583" s="58"/>
      <c r="E583" s="58"/>
      <c r="F583" s="58"/>
      <c r="G583" s="58"/>
      <c r="H583" s="58"/>
      <c r="I583" s="58"/>
      <c r="J583" s="58"/>
    </row>
    <row r="584" spans="1:10" ht="16" x14ac:dyDescent="0.2">
      <c r="A584" s="58"/>
      <c r="B584" s="58"/>
      <c r="C584" s="58"/>
      <c r="D584" s="58"/>
      <c r="E584" s="58"/>
      <c r="F584" s="58"/>
      <c r="G584" s="58"/>
      <c r="H584" s="58"/>
      <c r="I584" s="58"/>
      <c r="J584" s="58"/>
    </row>
    <row r="585" spans="1:10" ht="16" x14ac:dyDescent="0.2">
      <c r="A585" s="58"/>
      <c r="B585" s="58"/>
      <c r="C585" s="58"/>
      <c r="D585" s="58"/>
      <c r="E585" s="58"/>
      <c r="F585" s="58"/>
      <c r="G585" s="58"/>
      <c r="H585" s="58"/>
      <c r="I585" s="58"/>
      <c r="J585" s="58"/>
    </row>
    <row r="586" spans="1:10" ht="16" x14ac:dyDescent="0.2">
      <c r="A586" s="58"/>
      <c r="B586" s="58"/>
      <c r="C586" s="58"/>
      <c r="D586" s="58"/>
      <c r="E586" s="58"/>
      <c r="F586" s="58"/>
      <c r="G586" s="58"/>
      <c r="H586" s="58"/>
      <c r="I586" s="58"/>
      <c r="J586" s="58"/>
    </row>
    <row r="587" spans="1:10" ht="16" x14ac:dyDescent="0.2">
      <c r="A587" s="58"/>
      <c r="B587" s="58"/>
      <c r="C587" s="58"/>
      <c r="D587" s="58"/>
      <c r="E587" s="58"/>
      <c r="F587" s="58"/>
      <c r="G587" s="58"/>
      <c r="H587" s="58"/>
      <c r="I587" s="58"/>
      <c r="J587" s="58"/>
    </row>
    <row r="588" spans="1:10" ht="16" x14ac:dyDescent="0.2">
      <c r="A588" s="58"/>
      <c r="B588" s="58"/>
      <c r="C588" s="58"/>
      <c r="D588" s="58"/>
      <c r="E588" s="58"/>
      <c r="F588" s="58"/>
      <c r="G588" s="58"/>
      <c r="H588" s="58"/>
      <c r="I588" s="58"/>
      <c r="J588" s="58"/>
    </row>
    <row r="589" spans="1:10" ht="16" x14ac:dyDescent="0.2">
      <c r="A589" s="58"/>
      <c r="B589" s="58"/>
      <c r="C589" s="58"/>
      <c r="D589" s="58"/>
      <c r="E589" s="58"/>
      <c r="F589" s="58"/>
      <c r="G589" s="58"/>
      <c r="H589" s="58"/>
      <c r="I589" s="58"/>
      <c r="J589" s="58"/>
    </row>
    <row r="590" spans="1:10" ht="16" x14ac:dyDescent="0.2">
      <c r="A590" s="58"/>
      <c r="B590" s="58"/>
      <c r="C590" s="58"/>
      <c r="D590" s="58"/>
      <c r="E590" s="58"/>
      <c r="F590" s="58"/>
      <c r="G590" s="58"/>
      <c r="H590" s="58"/>
      <c r="I590" s="58"/>
      <c r="J590" s="58"/>
    </row>
    <row r="591" spans="1:10" ht="16" x14ac:dyDescent="0.2">
      <c r="A591" s="58"/>
      <c r="B591" s="58"/>
      <c r="C591" s="58"/>
      <c r="D591" s="58"/>
      <c r="E591" s="58"/>
      <c r="F591" s="58"/>
      <c r="G591" s="58"/>
      <c r="H591" s="58"/>
      <c r="I591" s="58"/>
      <c r="J591" s="58"/>
    </row>
    <row r="592" spans="1:10" ht="16" x14ac:dyDescent="0.2">
      <c r="A592" s="58"/>
      <c r="B592" s="58"/>
      <c r="C592" s="58"/>
      <c r="D592" s="58"/>
      <c r="E592" s="58"/>
      <c r="F592" s="58"/>
      <c r="G592" s="58"/>
      <c r="H592" s="58"/>
      <c r="I592" s="58"/>
      <c r="J592" s="58"/>
    </row>
    <row r="593" spans="1:10" ht="16" x14ac:dyDescent="0.2">
      <c r="A593" s="58"/>
      <c r="B593" s="58"/>
      <c r="C593" s="58"/>
      <c r="D593" s="58"/>
      <c r="E593" s="58"/>
      <c r="F593" s="58"/>
      <c r="G593" s="58"/>
      <c r="H593" s="58"/>
      <c r="I593" s="58"/>
      <c r="J593" s="58"/>
    </row>
    <row r="594" spans="1:10" ht="16" x14ac:dyDescent="0.2">
      <c r="A594" s="58"/>
      <c r="B594" s="58"/>
      <c r="C594" s="58"/>
      <c r="D594" s="58"/>
      <c r="E594" s="58"/>
      <c r="F594" s="58"/>
      <c r="G594" s="58"/>
      <c r="H594" s="58"/>
      <c r="I594" s="58"/>
      <c r="J594" s="58"/>
    </row>
    <row r="595" spans="1:10" ht="16" x14ac:dyDescent="0.2">
      <c r="A595" s="58"/>
      <c r="B595" s="58"/>
      <c r="C595" s="58"/>
      <c r="D595" s="58"/>
      <c r="E595" s="58"/>
      <c r="F595" s="58"/>
      <c r="G595" s="58"/>
      <c r="H595" s="58"/>
      <c r="I595" s="58"/>
      <c r="J595" s="58"/>
    </row>
    <row r="596" spans="1:10" ht="16" x14ac:dyDescent="0.2">
      <c r="A596" s="58"/>
      <c r="B596" s="58"/>
      <c r="C596" s="58"/>
      <c r="D596" s="58"/>
      <c r="E596" s="58"/>
      <c r="F596" s="58"/>
      <c r="G596" s="58"/>
      <c r="H596" s="58"/>
      <c r="I596" s="58"/>
      <c r="J596" s="58"/>
    </row>
    <row r="597" spans="1:10" ht="16" x14ac:dyDescent="0.2">
      <c r="A597" s="58"/>
      <c r="B597" s="58"/>
      <c r="C597" s="58"/>
      <c r="D597" s="58"/>
      <c r="E597" s="58"/>
      <c r="F597" s="58"/>
      <c r="G597" s="58"/>
      <c r="H597" s="58"/>
      <c r="I597" s="58"/>
      <c r="J597" s="58"/>
    </row>
    <row r="598" spans="1:10" ht="16" x14ac:dyDescent="0.2">
      <c r="A598" s="58"/>
      <c r="B598" s="58"/>
      <c r="C598" s="58"/>
      <c r="D598" s="58"/>
      <c r="E598" s="58"/>
      <c r="F598" s="58"/>
      <c r="G598" s="58"/>
      <c r="H598" s="58"/>
      <c r="I598" s="58"/>
      <c r="J598" s="58"/>
    </row>
    <row r="599" spans="1:10" ht="16" x14ac:dyDescent="0.2">
      <c r="A599" s="58"/>
      <c r="B599" s="58"/>
      <c r="C599" s="58"/>
      <c r="D599" s="58"/>
      <c r="E599" s="58"/>
      <c r="F599" s="58"/>
      <c r="G599" s="58"/>
      <c r="H599" s="58"/>
      <c r="I599" s="58"/>
      <c r="J599" s="58"/>
    </row>
    <row r="600" spans="1:10" ht="16" x14ac:dyDescent="0.2">
      <c r="A600" s="58"/>
      <c r="B600" s="58"/>
      <c r="C600" s="58"/>
      <c r="D600" s="58"/>
      <c r="E600" s="58"/>
      <c r="F600" s="58"/>
      <c r="G600" s="58"/>
      <c r="H600" s="58"/>
      <c r="I600" s="58"/>
      <c r="J600" s="58"/>
    </row>
    <row r="601" spans="1:10" ht="16" x14ac:dyDescent="0.2">
      <c r="A601" s="58"/>
      <c r="B601" s="58"/>
      <c r="C601" s="58"/>
      <c r="D601" s="58"/>
      <c r="E601" s="58"/>
      <c r="F601" s="58"/>
      <c r="G601" s="58"/>
      <c r="H601" s="58"/>
      <c r="I601" s="58"/>
      <c r="J601" s="58"/>
    </row>
    <row r="602" spans="1:10" ht="16" x14ac:dyDescent="0.2">
      <c r="A602" s="58"/>
      <c r="B602" s="58"/>
      <c r="C602" s="58"/>
      <c r="D602" s="58"/>
      <c r="E602" s="58"/>
      <c r="F602" s="58"/>
      <c r="G602" s="58"/>
      <c r="H602" s="58"/>
      <c r="I602" s="58"/>
      <c r="J602" s="58"/>
    </row>
    <row r="603" spans="1:10" ht="16" x14ac:dyDescent="0.2">
      <c r="A603" s="58"/>
      <c r="B603" s="58"/>
      <c r="C603" s="58"/>
      <c r="D603" s="58"/>
      <c r="E603" s="58"/>
      <c r="F603" s="58"/>
      <c r="G603" s="58"/>
      <c r="H603" s="58"/>
      <c r="I603" s="58"/>
      <c r="J603" s="58"/>
    </row>
    <row r="604" spans="1:10" ht="16" x14ac:dyDescent="0.2">
      <c r="A604" s="58"/>
      <c r="B604" s="58"/>
      <c r="C604" s="58"/>
      <c r="D604" s="58"/>
      <c r="E604" s="58"/>
      <c r="F604" s="58"/>
      <c r="G604" s="58"/>
      <c r="H604" s="58"/>
      <c r="I604" s="58"/>
      <c r="J604" s="58"/>
    </row>
    <row r="605" spans="1:10" ht="16" x14ac:dyDescent="0.2">
      <c r="A605" s="58"/>
      <c r="B605" s="58"/>
      <c r="C605" s="58"/>
      <c r="D605" s="58"/>
      <c r="E605" s="58"/>
      <c r="F605" s="58"/>
      <c r="G605" s="58"/>
      <c r="H605" s="58"/>
      <c r="I605" s="58"/>
      <c r="J605" s="58"/>
    </row>
    <row r="606" spans="1:10" ht="16" x14ac:dyDescent="0.2">
      <c r="A606" s="58"/>
      <c r="B606" s="58"/>
      <c r="C606" s="58"/>
      <c r="D606" s="58"/>
      <c r="E606" s="58"/>
      <c r="F606" s="58"/>
      <c r="G606" s="58"/>
      <c r="H606" s="58"/>
      <c r="I606" s="58"/>
      <c r="J606" s="58"/>
    </row>
    <row r="607" spans="1:10" ht="16" x14ac:dyDescent="0.2">
      <c r="A607" s="58"/>
      <c r="B607" s="58"/>
      <c r="C607" s="58"/>
      <c r="D607" s="58"/>
      <c r="E607" s="58"/>
      <c r="F607" s="58"/>
      <c r="G607" s="58"/>
      <c r="H607" s="58"/>
      <c r="I607" s="58"/>
      <c r="J607" s="58"/>
    </row>
    <row r="608" spans="1:10" ht="16" x14ac:dyDescent="0.2">
      <c r="A608" s="58"/>
      <c r="B608" s="58"/>
      <c r="C608" s="58"/>
      <c r="D608" s="58"/>
      <c r="E608" s="58"/>
      <c r="F608" s="58"/>
      <c r="G608" s="58"/>
      <c r="H608" s="58"/>
      <c r="I608" s="58"/>
      <c r="J608" s="58"/>
    </row>
    <row r="609" spans="1:10" ht="16" x14ac:dyDescent="0.2">
      <c r="A609" s="58"/>
      <c r="B609" s="58"/>
      <c r="C609" s="58"/>
      <c r="D609" s="58"/>
      <c r="E609" s="58"/>
      <c r="F609" s="58"/>
      <c r="G609" s="58"/>
      <c r="H609" s="58"/>
      <c r="I609" s="58"/>
      <c r="J609" s="58"/>
    </row>
    <row r="610" spans="1:10" ht="16" x14ac:dyDescent="0.2">
      <c r="A610" s="58"/>
      <c r="B610" s="58"/>
      <c r="C610" s="58"/>
      <c r="D610" s="58"/>
      <c r="E610" s="58"/>
      <c r="F610" s="58"/>
      <c r="G610" s="58"/>
      <c r="H610" s="58"/>
      <c r="I610" s="58"/>
      <c r="J610" s="58"/>
    </row>
    <row r="611" spans="1:10" ht="16" x14ac:dyDescent="0.2">
      <c r="A611" s="58"/>
      <c r="B611" s="58"/>
      <c r="C611" s="58"/>
      <c r="D611" s="58"/>
      <c r="E611" s="58"/>
      <c r="F611" s="58"/>
      <c r="G611" s="58"/>
      <c r="H611" s="58"/>
      <c r="I611" s="58"/>
      <c r="J611" s="58"/>
    </row>
    <row r="612" spans="1:10" ht="16" x14ac:dyDescent="0.2">
      <c r="A612" s="58"/>
      <c r="B612" s="58"/>
      <c r="C612" s="58"/>
      <c r="D612" s="58"/>
      <c r="E612" s="58"/>
      <c r="F612" s="58"/>
      <c r="G612" s="58"/>
      <c r="H612" s="58"/>
      <c r="I612" s="58"/>
      <c r="J612" s="58"/>
    </row>
    <row r="613" spans="1:10" ht="16" x14ac:dyDescent="0.2">
      <c r="A613" s="58"/>
      <c r="B613" s="58"/>
      <c r="C613" s="58"/>
      <c r="D613" s="58"/>
      <c r="E613" s="58"/>
      <c r="F613" s="58"/>
      <c r="G613" s="58"/>
      <c r="H613" s="58"/>
      <c r="I613" s="58"/>
      <c r="J613" s="58"/>
    </row>
    <row r="614" spans="1:10" ht="16" x14ac:dyDescent="0.2">
      <c r="A614" s="58"/>
      <c r="B614" s="58"/>
      <c r="C614" s="58"/>
      <c r="D614" s="58"/>
      <c r="E614" s="58"/>
      <c r="F614" s="58"/>
      <c r="G614" s="58"/>
      <c r="H614" s="58"/>
      <c r="I614" s="58"/>
      <c r="J614" s="58"/>
    </row>
    <row r="615" spans="1:10" ht="16" x14ac:dyDescent="0.2">
      <c r="A615" s="58"/>
      <c r="B615" s="58"/>
      <c r="C615" s="58"/>
      <c r="D615" s="58"/>
      <c r="E615" s="58"/>
      <c r="F615" s="58"/>
      <c r="G615" s="58"/>
      <c r="H615" s="58"/>
      <c r="I615" s="58"/>
      <c r="J615" s="58"/>
    </row>
    <row r="616" spans="1:10" ht="16" x14ac:dyDescent="0.2">
      <c r="A616" s="58"/>
      <c r="B616" s="58"/>
      <c r="C616" s="58"/>
      <c r="D616" s="58"/>
      <c r="E616" s="58"/>
      <c r="F616" s="58"/>
      <c r="G616" s="58"/>
      <c r="H616" s="58"/>
      <c r="I616" s="58"/>
      <c r="J616" s="58"/>
    </row>
    <row r="617" spans="1:10" ht="16" x14ac:dyDescent="0.2">
      <c r="A617" s="58"/>
      <c r="B617" s="58"/>
      <c r="C617" s="58"/>
      <c r="D617" s="58"/>
      <c r="E617" s="58"/>
      <c r="F617" s="58"/>
      <c r="G617" s="58"/>
      <c r="H617" s="58"/>
      <c r="I617" s="58"/>
      <c r="J617" s="58"/>
    </row>
    <row r="618" spans="1:10" ht="16" x14ac:dyDescent="0.2">
      <c r="A618" s="58"/>
      <c r="B618" s="58"/>
      <c r="C618" s="58"/>
      <c r="D618" s="58"/>
      <c r="E618" s="58"/>
      <c r="F618" s="58"/>
      <c r="G618" s="58"/>
      <c r="H618" s="58"/>
      <c r="I618" s="58"/>
      <c r="J618" s="58"/>
    </row>
    <row r="619" spans="1:10" ht="16" x14ac:dyDescent="0.2">
      <c r="A619" s="58"/>
      <c r="B619" s="58"/>
      <c r="C619" s="58"/>
      <c r="D619" s="58"/>
      <c r="E619" s="58"/>
      <c r="F619" s="58"/>
      <c r="G619" s="58"/>
      <c r="H619" s="58"/>
      <c r="I619" s="58"/>
      <c r="J619" s="58"/>
    </row>
    <row r="620" spans="1:10" ht="16" x14ac:dyDescent="0.2">
      <c r="A620" s="58"/>
      <c r="B620" s="58"/>
      <c r="C620" s="58"/>
      <c r="D620" s="58"/>
      <c r="E620" s="58"/>
      <c r="F620" s="58"/>
      <c r="G620" s="58"/>
      <c r="H620" s="58"/>
      <c r="I620" s="58"/>
      <c r="J620" s="58"/>
    </row>
    <row r="621" spans="1:10" ht="16" x14ac:dyDescent="0.2">
      <c r="A621" s="58"/>
      <c r="B621" s="58"/>
      <c r="C621" s="58"/>
      <c r="D621" s="58"/>
      <c r="E621" s="58"/>
      <c r="F621" s="58"/>
      <c r="G621" s="58"/>
      <c r="H621" s="58"/>
      <c r="I621" s="58"/>
      <c r="J621" s="58"/>
    </row>
    <row r="622" spans="1:10" ht="16" x14ac:dyDescent="0.2">
      <c r="A622" s="58"/>
      <c r="B622" s="58"/>
      <c r="C622" s="58"/>
      <c r="D622" s="58"/>
      <c r="E622" s="58"/>
      <c r="F622" s="58"/>
      <c r="G622" s="58"/>
      <c r="H622" s="58"/>
      <c r="I622" s="58"/>
      <c r="J622" s="58"/>
    </row>
    <row r="623" spans="1:10" ht="16" x14ac:dyDescent="0.2">
      <c r="A623" s="58"/>
      <c r="B623" s="58"/>
      <c r="C623" s="58"/>
      <c r="D623" s="58"/>
      <c r="E623" s="58"/>
      <c r="F623" s="58"/>
      <c r="G623" s="58"/>
      <c r="H623" s="58"/>
      <c r="I623" s="58"/>
      <c r="J623" s="58"/>
    </row>
    <row r="624" spans="1:10" ht="16" x14ac:dyDescent="0.2">
      <c r="A624" s="58"/>
      <c r="B624" s="58"/>
      <c r="C624" s="58"/>
      <c r="D624" s="58"/>
      <c r="E624" s="58"/>
      <c r="F624" s="58"/>
      <c r="G624" s="58"/>
      <c r="H624" s="58"/>
      <c r="I624" s="58"/>
      <c r="J624" s="58"/>
    </row>
    <row r="625" spans="1:10" ht="16" x14ac:dyDescent="0.2">
      <c r="A625" s="58"/>
      <c r="B625" s="58"/>
      <c r="C625" s="58"/>
      <c r="D625" s="58"/>
      <c r="E625" s="58"/>
      <c r="F625" s="58"/>
      <c r="G625" s="58"/>
      <c r="H625" s="58"/>
      <c r="I625" s="58"/>
      <c r="J625" s="58"/>
    </row>
    <row r="626" spans="1:10" ht="16" x14ac:dyDescent="0.2">
      <c r="A626" s="58"/>
      <c r="B626" s="58"/>
      <c r="C626" s="58"/>
      <c r="D626" s="58"/>
      <c r="E626" s="58"/>
      <c r="F626" s="58"/>
      <c r="G626" s="58"/>
      <c r="H626" s="58"/>
      <c r="I626" s="58"/>
      <c r="J626" s="58"/>
    </row>
    <row r="627" spans="1:10" ht="16" x14ac:dyDescent="0.2">
      <c r="A627" s="58"/>
      <c r="B627" s="58"/>
      <c r="C627" s="58"/>
      <c r="D627" s="58"/>
      <c r="E627" s="58"/>
      <c r="F627" s="58"/>
      <c r="G627" s="58"/>
      <c r="H627" s="58"/>
      <c r="I627" s="58"/>
      <c r="J627" s="58"/>
    </row>
    <row r="628" spans="1:10" ht="16" x14ac:dyDescent="0.2">
      <c r="A628" s="58"/>
      <c r="B628" s="58"/>
      <c r="C628" s="58"/>
      <c r="D628" s="58"/>
      <c r="E628" s="58"/>
      <c r="F628" s="58"/>
      <c r="G628" s="58"/>
      <c r="H628" s="58"/>
      <c r="I628" s="58"/>
      <c r="J628" s="58"/>
    </row>
    <row r="629" spans="1:10" ht="16" x14ac:dyDescent="0.2">
      <c r="A629" s="58"/>
      <c r="B629" s="58"/>
      <c r="C629" s="58"/>
      <c r="D629" s="58"/>
      <c r="E629" s="58"/>
      <c r="F629" s="58"/>
      <c r="G629" s="58"/>
      <c r="H629" s="58"/>
      <c r="I629" s="58"/>
      <c r="J629" s="58"/>
    </row>
    <row r="630" spans="1:10" ht="16" x14ac:dyDescent="0.2">
      <c r="A630" s="58"/>
      <c r="B630" s="58"/>
      <c r="C630" s="58"/>
      <c r="D630" s="58"/>
      <c r="E630" s="58"/>
      <c r="F630" s="58"/>
      <c r="G630" s="58"/>
      <c r="H630" s="58"/>
      <c r="I630" s="58"/>
      <c r="J630" s="58"/>
    </row>
    <row r="631" spans="1:10" ht="16" x14ac:dyDescent="0.2">
      <c r="A631" s="58"/>
      <c r="B631" s="58"/>
      <c r="C631" s="58"/>
      <c r="D631" s="58"/>
      <c r="E631" s="58"/>
      <c r="F631" s="58"/>
      <c r="G631" s="58"/>
      <c r="H631" s="58"/>
      <c r="I631" s="58"/>
      <c r="J631" s="58"/>
    </row>
    <row r="632" spans="1:10" ht="16" x14ac:dyDescent="0.2">
      <c r="A632" s="58"/>
      <c r="B632" s="58"/>
      <c r="C632" s="58"/>
      <c r="D632" s="58"/>
      <c r="E632" s="58"/>
      <c r="F632" s="58"/>
      <c r="G632" s="58"/>
      <c r="H632" s="58"/>
      <c r="I632" s="58"/>
      <c r="J632" s="58"/>
    </row>
    <row r="633" spans="1:10" ht="16" x14ac:dyDescent="0.2">
      <c r="A633" s="58"/>
      <c r="B633" s="58"/>
      <c r="C633" s="58"/>
      <c r="D633" s="58"/>
      <c r="E633" s="58"/>
      <c r="F633" s="58"/>
      <c r="G633" s="58"/>
      <c r="H633" s="58"/>
      <c r="I633" s="58"/>
      <c r="J633" s="58"/>
    </row>
    <row r="634" spans="1:10" ht="16" x14ac:dyDescent="0.2">
      <c r="A634" s="58"/>
      <c r="B634" s="58"/>
      <c r="C634" s="58"/>
      <c r="D634" s="58"/>
      <c r="E634" s="58"/>
      <c r="F634" s="58"/>
      <c r="G634" s="58"/>
      <c r="H634" s="58"/>
      <c r="I634" s="58"/>
      <c r="J634" s="58"/>
    </row>
    <row r="635" spans="1:10" ht="16" x14ac:dyDescent="0.2">
      <c r="A635" s="58"/>
      <c r="B635" s="58"/>
      <c r="C635" s="58"/>
      <c r="D635" s="58"/>
      <c r="E635" s="58"/>
      <c r="F635" s="58"/>
      <c r="G635" s="58"/>
      <c r="H635" s="58"/>
      <c r="I635" s="58"/>
      <c r="J635" s="58"/>
    </row>
    <row r="636" spans="1:10" ht="16" x14ac:dyDescent="0.2">
      <c r="A636" s="58"/>
      <c r="B636" s="58"/>
      <c r="C636" s="58"/>
      <c r="D636" s="58"/>
      <c r="E636" s="58"/>
      <c r="F636" s="58"/>
      <c r="G636" s="58"/>
      <c r="H636" s="58"/>
      <c r="I636" s="58"/>
      <c r="J636" s="58"/>
    </row>
    <row r="637" spans="1:10" ht="16" x14ac:dyDescent="0.2">
      <c r="A637" s="58"/>
      <c r="B637" s="58"/>
      <c r="C637" s="58"/>
      <c r="D637" s="58"/>
      <c r="E637" s="58"/>
      <c r="F637" s="58"/>
      <c r="G637" s="58"/>
      <c r="H637" s="58"/>
      <c r="I637" s="58"/>
      <c r="J637" s="58"/>
    </row>
    <row r="638" spans="1:10" ht="16" x14ac:dyDescent="0.2">
      <c r="A638" s="58"/>
      <c r="B638" s="58"/>
      <c r="C638" s="58"/>
      <c r="D638" s="58"/>
      <c r="E638" s="58"/>
      <c r="F638" s="58"/>
      <c r="G638" s="58"/>
      <c r="H638" s="58"/>
      <c r="I638" s="58"/>
      <c r="J638" s="58"/>
    </row>
    <row r="639" spans="1:10" ht="16" x14ac:dyDescent="0.2">
      <c r="A639" s="58"/>
      <c r="B639" s="58"/>
      <c r="C639" s="58"/>
      <c r="D639" s="58"/>
      <c r="E639" s="58"/>
      <c r="F639" s="58"/>
      <c r="G639" s="58"/>
      <c r="H639" s="58"/>
      <c r="I639" s="58"/>
      <c r="J639" s="58"/>
    </row>
    <row r="640" spans="1:10" ht="16" x14ac:dyDescent="0.2">
      <c r="A640" s="58"/>
      <c r="B640" s="58"/>
      <c r="C640" s="58"/>
      <c r="D640" s="58"/>
      <c r="E640" s="58"/>
      <c r="F640" s="58"/>
      <c r="G640" s="58"/>
      <c r="H640" s="58"/>
      <c r="I640" s="58"/>
      <c r="J640" s="58"/>
    </row>
    <row r="641" spans="1:10" ht="16" x14ac:dyDescent="0.2">
      <c r="A641" s="58"/>
      <c r="B641" s="58"/>
      <c r="C641" s="58"/>
      <c r="D641" s="58"/>
      <c r="E641" s="58"/>
      <c r="F641" s="58"/>
      <c r="G641" s="58"/>
      <c r="H641" s="58"/>
      <c r="I641" s="58"/>
      <c r="J641" s="58"/>
    </row>
    <row r="642" spans="1:10" ht="16" x14ac:dyDescent="0.2">
      <c r="A642" s="58"/>
      <c r="B642" s="58"/>
      <c r="C642" s="58"/>
      <c r="D642" s="58"/>
      <c r="E642" s="58"/>
      <c r="F642" s="58"/>
      <c r="G642" s="58"/>
      <c r="H642" s="58"/>
      <c r="I642" s="58"/>
      <c r="J642" s="58"/>
    </row>
    <row r="643" spans="1:10" ht="16" x14ac:dyDescent="0.2">
      <c r="A643" s="58"/>
      <c r="B643" s="58"/>
      <c r="C643" s="58"/>
      <c r="D643" s="58"/>
      <c r="E643" s="58"/>
      <c r="F643" s="58"/>
      <c r="G643" s="58"/>
      <c r="H643" s="58"/>
      <c r="I643" s="58"/>
      <c r="J643" s="58"/>
    </row>
    <row r="644" spans="1:10" ht="16" x14ac:dyDescent="0.2">
      <c r="A644" s="58"/>
      <c r="B644" s="58"/>
      <c r="C644" s="58"/>
      <c r="D644" s="58"/>
      <c r="E644" s="58"/>
      <c r="F644" s="58"/>
      <c r="G644" s="58"/>
      <c r="H644" s="58"/>
      <c r="I644" s="58"/>
      <c r="J644" s="58"/>
    </row>
    <row r="645" spans="1:10" ht="16" x14ac:dyDescent="0.2">
      <c r="A645" s="58"/>
      <c r="B645" s="58"/>
      <c r="C645" s="58"/>
      <c r="D645" s="58"/>
      <c r="E645" s="58"/>
      <c r="F645" s="58"/>
      <c r="G645" s="58"/>
      <c r="H645" s="58"/>
      <c r="I645" s="58"/>
      <c r="J645" s="58"/>
    </row>
    <row r="646" spans="1:10" ht="16" x14ac:dyDescent="0.2">
      <c r="A646" s="58"/>
      <c r="B646" s="58"/>
      <c r="C646" s="58"/>
      <c r="D646" s="58"/>
      <c r="E646" s="58"/>
      <c r="F646" s="58"/>
      <c r="G646" s="58"/>
      <c r="H646" s="58"/>
      <c r="I646" s="58"/>
      <c r="J646" s="58"/>
    </row>
    <row r="647" spans="1:10" ht="16" x14ac:dyDescent="0.2">
      <c r="A647" s="58"/>
      <c r="B647" s="58"/>
      <c r="C647" s="58"/>
      <c r="D647" s="58"/>
      <c r="E647" s="58"/>
      <c r="F647" s="58"/>
      <c r="G647" s="58"/>
      <c r="H647" s="58"/>
      <c r="I647" s="58"/>
      <c r="J647" s="58"/>
    </row>
    <row r="648" spans="1:10" ht="16" x14ac:dyDescent="0.2">
      <c r="A648" s="58"/>
      <c r="B648" s="58"/>
      <c r="C648" s="58"/>
      <c r="D648" s="58"/>
      <c r="E648" s="58"/>
      <c r="F648" s="58"/>
      <c r="G648" s="58"/>
      <c r="H648" s="58"/>
      <c r="I648" s="58"/>
      <c r="J648" s="58"/>
    </row>
    <row r="649" spans="1:10" ht="16" x14ac:dyDescent="0.2">
      <c r="A649" s="58"/>
      <c r="B649" s="58"/>
      <c r="C649" s="58"/>
      <c r="D649" s="58"/>
      <c r="E649" s="58"/>
      <c r="F649" s="58"/>
      <c r="G649" s="58"/>
      <c r="H649" s="58"/>
      <c r="I649" s="58"/>
      <c r="J649" s="58"/>
    </row>
    <row r="650" spans="1:10" ht="16" x14ac:dyDescent="0.2">
      <c r="A650" s="58"/>
      <c r="B650" s="58"/>
      <c r="C650" s="58"/>
      <c r="D650" s="58"/>
      <c r="E650" s="58"/>
      <c r="F650" s="58"/>
      <c r="G650" s="58"/>
      <c r="H650" s="58"/>
      <c r="I650" s="58"/>
      <c r="J650" s="58"/>
    </row>
    <row r="651" spans="1:10" ht="16" x14ac:dyDescent="0.2">
      <c r="A651" s="58"/>
      <c r="B651" s="58"/>
      <c r="C651" s="58"/>
      <c r="D651" s="58"/>
      <c r="E651" s="58"/>
      <c r="F651" s="58"/>
      <c r="G651" s="58"/>
      <c r="H651" s="58"/>
      <c r="I651" s="58"/>
      <c r="J651" s="58"/>
    </row>
    <row r="652" spans="1:10" ht="16" x14ac:dyDescent="0.2">
      <c r="A652" s="58"/>
      <c r="B652" s="58"/>
      <c r="C652" s="58"/>
      <c r="D652" s="58"/>
      <c r="E652" s="58"/>
      <c r="F652" s="58"/>
      <c r="G652" s="58"/>
      <c r="H652" s="58"/>
      <c r="I652" s="58"/>
      <c r="J652" s="58"/>
    </row>
    <row r="653" spans="1:10" ht="16" x14ac:dyDescent="0.2">
      <c r="A653" s="58"/>
      <c r="B653" s="58"/>
      <c r="C653" s="58"/>
      <c r="D653" s="58"/>
      <c r="E653" s="58"/>
      <c r="F653" s="58"/>
      <c r="G653" s="58"/>
      <c r="H653" s="58"/>
      <c r="I653" s="58"/>
      <c r="J653" s="58"/>
    </row>
    <row r="654" spans="1:10" ht="16" x14ac:dyDescent="0.2">
      <c r="A654" s="58"/>
      <c r="B654" s="58"/>
      <c r="C654" s="58"/>
      <c r="D654" s="58"/>
      <c r="E654" s="58"/>
      <c r="F654" s="58"/>
      <c r="G654" s="58"/>
      <c r="H654" s="58"/>
      <c r="I654" s="58"/>
      <c r="J654" s="58"/>
    </row>
    <row r="655" spans="1:10" ht="16" x14ac:dyDescent="0.2">
      <c r="A655" s="58"/>
      <c r="B655" s="58"/>
      <c r="C655" s="58"/>
      <c r="D655" s="58"/>
      <c r="E655" s="58"/>
      <c r="F655" s="58"/>
      <c r="G655" s="58"/>
      <c r="H655" s="58"/>
      <c r="I655" s="58"/>
      <c r="J655" s="58"/>
    </row>
    <row r="656" spans="1:10" ht="16" x14ac:dyDescent="0.2">
      <c r="A656" s="58"/>
      <c r="B656" s="58"/>
      <c r="C656" s="58"/>
      <c r="D656" s="58"/>
      <c r="E656" s="58"/>
      <c r="F656" s="58"/>
      <c r="G656" s="58"/>
      <c r="H656" s="58"/>
      <c r="I656" s="58"/>
      <c r="J656" s="58"/>
    </row>
    <row r="657" spans="1:10" ht="16" x14ac:dyDescent="0.2">
      <c r="A657" s="58"/>
      <c r="B657" s="58"/>
      <c r="C657" s="58"/>
      <c r="D657" s="58"/>
      <c r="E657" s="58"/>
      <c r="F657" s="58"/>
      <c r="G657" s="58"/>
      <c r="H657" s="58"/>
      <c r="I657" s="58"/>
      <c r="J657" s="58"/>
    </row>
    <row r="658" spans="1:10" ht="16" x14ac:dyDescent="0.2">
      <c r="A658" s="58"/>
      <c r="B658" s="58"/>
      <c r="C658" s="58"/>
      <c r="D658" s="58"/>
      <c r="E658" s="58"/>
      <c r="F658" s="58"/>
      <c r="G658" s="58"/>
      <c r="H658" s="58"/>
      <c r="I658" s="58"/>
      <c r="J658" s="58"/>
    </row>
    <row r="659" spans="1:10" ht="16" x14ac:dyDescent="0.2">
      <c r="A659" s="58"/>
      <c r="B659" s="58"/>
      <c r="C659" s="58"/>
      <c r="D659" s="58"/>
      <c r="E659" s="58"/>
      <c r="F659" s="58"/>
      <c r="G659" s="58"/>
      <c r="H659" s="58"/>
      <c r="I659" s="58"/>
      <c r="J659" s="58"/>
    </row>
    <row r="660" spans="1:10" ht="16" x14ac:dyDescent="0.2">
      <c r="A660" s="58"/>
      <c r="B660" s="58"/>
      <c r="C660" s="58"/>
      <c r="D660" s="58"/>
      <c r="E660" s="58"/>
      <c r="F660" s="58"/>
      <c r="G660" s="58"/>
      <c r="H660" s="58"/>
      <c r="I660" s="58"/>
      <c r="J660" s="58"/>
    </row>
    <row r="661" spans="1:10" ht="16" x14ac:dyDescent="0.2">
      <c r="A661" s="58"/>
      <c r="B661" s="58"/>
      <c r="C661" s="58"/>
      <c r="D661" s="58"/>
      <c r="E661" s="58"/>
      <c r="F661" s="58"/>
      <c r="G661" s="58"/>
      <c r="H661" s="58"/>
      <c r="I661" s="58"/>
      <c r="J661" s="58"/>
    </row>
    <row r="662" spans="1:10" ht="16" x14ac:dyDescent="0.2">
      <c r="A662" s="58"/>
      <c r="B662" s="58"/>
      <c r="C662" s="58"/>
      <c r="D662" s="58"/>
      <c r="E662" s="58"/>
      <c r="F662" s="58"/>
      <c r="G662" s="58"/>
      <c r="H662" s="58"/>
      <c r="I662" s="58"/>
      <c r="J662" s="58"/>
    </row>
    <row r="663" spans="1:10" ht="16" x14ac:dyDescent="0.2">
      <c r="A663" s="58"/>
      <c r="B663" s="58"/>
      <c r="C663" s="58"/>
      <c r="D663" s="58"/>
      <c r="E663" s="58"/>
      <c r="F663" s="58"/>
      <c r="G663" s="58"/>
      <c r="H663" s="58"/>
      <c r="I663" s="58"/>
      <c r="J663" s="58"/>
    </row>
    <row r="664" spans="1:10" ht="16" x14ac:dyDescent="0.2">
      <c r="A664" s="58"/>
      <c r="B664" s="58"/>
      <c r="C664" s="58"/>
      <c r="D664" s="58"/>
      <c r="E664" s="58"/>
      <c r="F664" s="58"/>
      <c r="G664" s="58"/>
      <c r="H664" s="58"/>
      <c r="I664" s="58"/>
      <c r="J664" s="58"/>
    </row>
    <row r="665" spans="1:10" ht="16" x14ac:dyDescent="0.2">
      <c r="A665" s="58"/>
      <c r="B665" s="58"/>
      <c r="C665" s="58"/>
      <c r="D665" s="58"/>
      <c r="E665" s="58"/>
      <c r="F665" s="58"/>
      <c r="G665" s="58"/>
      <c r="H665" s="58"/>
      <c r="I665" s="58"/>
      <c r="J665" s="58"/>
    </row>
    <row r="666" spans="1:10" ht="16" x14ac:dyDescent="0.2">
      <c r="A666" s="58"/>
      <c r="B666" s="58"/>
      <c r="C666" s="58"/>
      <c r="D666" s="58"/>
      <c r="E666" s="58"/>
      <c r="F666" s="58"/>
      <c r="G666" s="58"/>
      <c r="H666" s="58"/>
      <c r="I666" s="58"/>
      <c r="J666" s="58"/>
    </row>
    <row r="667" spans="1:10" ht="16" x14ac:dyDescent="0.2">
      <c r="A667" s="58"/>
      <c r="B667" s="58"/>
      <c r="C667" s="58"/>
      <c r="D667" s="58"/>
      <c r="E667" s="58"/>
      <c r="F667" s="58"/>
      <c r="G667" s="58"/>
      <c r="H667" s="58"/>
      <c r="I667" s="58"/>
      <c r="J667" s="58"/>
    </row>
    <row r="668" spans="1:10" ht="16" x14ac:dyDescent="0.2">
      <c r="A668" s="58"/>
      <c r="B668" s="58"/>
      <c r="C668" s="58"/>
      <c r="D668" s="58"/>
      <c r="E668" s="58"/>
      <c r="F668" s="58"/>
      <c r="G668" s="58"/>
      <c r="H668" s="58"/>
      <c r="I668" s="58"/>
      <c r="J668" s="58"/>
    </row>
    <row r="669" spans="1:10" ht="16" x14ac:dyDescent="0.2">
      <c r="A669" s="58"/>
      <c r="B669" s="58"/>
      <c r="C669" s="58"/>
      <c r="D669" s="58"/>
      <c r="E669" s="58"/>
      <c r="F669" s="58"/>
      <c r="G669" s="58"/>
      <c r="H669" s="58"/>
      <c r="I669" s="58"/>
      <c r="J669" s="58"/>
    </row>
    <row r="670" spans="1:10" ht="16" x14ac:dyDescent="0.2">
      <c r="A670" s="58"/>
      <c r="B670" s="58"/>
      <c r="C670" s="58"/>
      <c r="D670" s="58"/>
      <c r="E670" s="58"/>
      <c r="F670" s="58"/>
      <c r="G670" s="58"/>
      <c r="H670" s="58"/>
      <c r="I670" s="58"/>
      <c r="J670" s="58"/>
    </row>
    <row r="671" spans="1:10" ht="16" x14ac:dyDescent="0.2">
      <c r="A671" s="58"/>
      <c r="B671" s="58"/>
      <c r="C671" s="58"/>
      <c r="D671" s="58"/>
      <c r="E671" s="58"/>
      <c r="F671" s="58"/>
      <c r="G671" s="58"/>
      <c r="H671" s="58"/>
      <c r="I671" s="58"/>
      <c r="J671" s="58"/>
    </row>
    <row r="672" spans="1:10" ht="16" x14ac:dyDescent="0.2">
      <c r="A672" s="58"/>
      <c r="B672" s="58"/>
      <c r="C672" s="58"/>
      <c r="D672" s="58"/>
      <c r="E672" s="58"/>
      <c r="F672" s="58"/>
      <c r="G672" s="58"/>
      <c r="H672" s="58"/>
      <c r="I672" s="58"/>
      <c r="J672" s="58"/>
    </row>
    <row r="673" spans="1:10" ht="16" x14ac:dyDescent="0.2">
      <c r="A673" s="58"/>
      <c r="B673" s="58"/>
      <c r="C673" s="58"/>
      <c r="D673" s="58"/>
      <c r="E673" s="58"/>
      <c r="F673" s="58"/>
      <c r="G673" s="58"/>
      <c r="H673" s="58"/>
      <c r="I673" s="58"/>
      <c r="J673" s="58"/>
    </row>
    <row r="674" spans="1:10" ht="16" x14ac:dyDescent="0.2">
      <c r="A674" s="58"/>
      <c r="B674" s="58"/>
      <c r="C674" s="58"/>
      <c r="D674" s="58"/>
      <c r="E674" s="58"/>
      <c r="F674" s="58"/>
      <c r="G674" s="58"/>
      <c r="H674" s="58"/>
      <c r="I674" s="58"/>
      <c r="J674" s="58"/>
    </row>
    <row r="675" spans="1:10" ht="16" x14ac:dyDescent="0.2">
      <c r="A675" s="58"/>
      <c r="B675" s="58"/>
      <c r="C675" s="58"/>
      <c r="D675" s="58"/>
      <c r="E675" s="58"/>
      <c r="F675" s="58"/>
      <c r="G675" s="58"/>
      <c r="H675" s="58"/>
      <c r="I675" s="58"/>
      <c r="J675" s="58"/>
    </row>
    <row r="676" spans="1:10" ht="16" x14ac:dyDescent="0.2">
      <c r="A676" s="58"/>
      <c r="B676" s="58"/>
      <c r="C676" s="58"/>
      <c r="D676" s="58"/>
      <c r="E676" s="58"/>
      <c r="F676" s="58"/>
      <c r="G676" s="58"/>
      <c r="H676" s="58"/>
      <c r="I676" s="58"/>
      <c r="J676" s="58"/>
    </row>
    <row r="677" spans="1:10" ht="16" x14ac:dyDescent="0.2">
      <c r="A677" s="58"/>
      <c r="B677" s="58"/>
      <c r="C677" s="58"/>
      <c r="D677" s="58"/>
      <c r="E677" s="58"/>
      <c r="F677" s="58"/>
      <c r="G677" s="58"/>
      <c r="H677" s="58"/>
      <c r="I677" s="58"/>
      <c r="J677" s="58"/>
    </row>
    <row r="678" spans="1:10" ht="16" x14ac:dyDescent="0.2">
      <c r="A678" s="58"/>
      <c r="B678" s="58"/>
      <c r="C678" s="58"/>
      <c r="D678" s="58"/>
      <c r="E678" s="58"/>
      <c r="F678" s="58"/>
      <c r="G678" s="58"/>
      <c r="H678" s="58"/>
      <c r="I678" s="58"/>
      <c r="J678" s="58"/>
    </row>
    <row r="679" spans="1:10" ht="16" x14ac:dyDescent="0.2">
      <c r="A679" s="58"/>
      <c r="B679" s="58"/>
      <c r="C679" s="58"/>
      <c r="D679" s="58"/>
      <c r="E679" s="58"/>
      <c r="F679" s="58"/>
      <c r="G679" s="58"/>
      <c r="H679" s="58"/>
      <c r="I679" s="58"/>
      <c r="J679" s="58"/>
    </row>
    <row r="680" spans="1:10" ht="16" x14ac:dyDescent="0.2">
      <c r="A680" s="58"/>
      <c r="B680" s="58"/>
      <c r="C680" s="58"/>
      <c r="D680" s="58"/>
      <c r="E680" s="58"/>
      <c r="F680" s="58"/>
      <c r="G680" s="58"/>
      <c r="H680" s="58"/>
      <c r="I680" s="58"/>
      <c r="J680" s="58"/>
    </row>
    <row r="681" spans="1:10" ht="16" x14ac:dyDescent="0.2">
      <c r="A681" s="58"/>
      <c r="B681" s="58"/>
      <c r="C681" s="58"/>
      <c r="D681" s="58"/>
      <c r="E681" s="58"/>
      <c r="F681" s="58"/>
      <c r="G681" s="58"/>
      <c r="H681" s="58"/>
      <c r="I681" s="58"/>
      <c r="J681" s="58"/>
    </row>
    <row r="682" spans="1:10" ht="16" x14ac:dyDescent="0.2">
      <c r="A682" s="58"/>
      <c r="B682" s="58"/>
      <c r="C682" s="58"/>
      <c r="D682" s="58"/>
      <c r="E682" s="58"/>
      <c r="F682" s="58"/>
      <c r="G682" s="58"/>
      <c r="H682" s="58"/>
      <c r="I682" s="58"/>
      <c r="J682" s="58"/>
    </row>
    <row r="683" spans="1:10" ht="16" x14ac:dyDescent="0.2">
      <c r="A683" s="58"/>
      <c r="B683" s="58"/>
      <c r="C683" s="58"/>
      <c r="D683" s="58"/>
      <c r="E683" s="58"/>
      <c r="F683" s="58"/>
      <c r="G683" s="58"/>
      <c r="H683" s="58"/>
      <c r="I683" s="58"/>
      <c r="J683" s="58"/>
    </row>
    <row r="684" spans="1:10" ht="16" x14ac:dyDescent="0.2">
      <c r="A684" s="58"/>
      <c r="B684" s="58"/>
      <c r="C684" s="58"/>
      <c r="D684" s="58"/>
      <c r="E684" s="58"/>
      <c r="F684" s="58"/>
      <c r="G684" s="58"/>
      <c r="H684" s="58"/>
      <c r="I684" s="58"/>
      <c r="J684" s="58"/>
    </row>
    <row r="685" spans="1:10" ht="16" x14ac:dyDescent="0.2">
      <c r="A685" s="58"/>
      <c r="B685" s="58"/>
      <c r="C685" s="58"/>
      <c r="D685" s="58"/>
      <c r="E685" s="58"/>
      <c r="F685" s="58"/>
      <c r="G685" s="58"/>
      <c r="H685" s="58"/>
      <c r="I685" s="58"/>
      <c r="J685" s="58"/>
    </row>
    <row r="686" spans="1:10" ht="16" x14ac:dyDescent="0.2">
      <c r="A686" s="58"/>
      <c r="B686" s="58"/>
      <c r="C686" s="58"/>
      <c r="D686" s="58"/>
      <c r="E686" s="58"/>
      <c r="F686" s="58"/>
      <c r="G686" s="58"/>
      <c r="H686" s="58"/>
      <c r="I686" s="58"/>
      <c r="J686" s="58"/>
    </row>
    <row r="687" spans="1:10" ht="16" x14ac:dyDescent="0.2">
      <c r="A687" s="58"/>
      <c r="B687" s="58"/>
      <c r="C687" s="58"/>
      <c r="D687" s="58"/>
      <c r="E687" s="58"/>
      <c r="F687" s="58"/>
      <c r="G687" s="58"/>
      <c r="H687" s="58"/>
      <c r="I687" s="58"/>
      <c r="J687" s="58"/>
    </row>
    <row r="688" spans="1:10" ht="16" x14ac:dyDescent="0.2">
      <c r="A688" s="58"/>
      <c r="B688" s="58"/>
      <c r="C688" s="58"/>
      <c r="D688" s="58"/>
      <c r="E688" s="58"/>
      <c r="F688" s="58"/>
      <c r="G688" s="58"/>
      <c r="H688" s="58"/>
      <c r="I688" s="58"/>
      <c r="J688" s="58"/>
    </row>
    <row r="689" spans="1:10" ht="16" x14ac:dyDescent="0.2">
      <c r="A689" s="58"/>
      <c r="B689" s="58"/>
      <c r="C689" s="58"/>
      <c r="D689" s="58"/>
      <c r="E689" s="58"/>
      <c r="F689" s="58"/>
      <c r="G689" s="58"/>
      <c r="H689" s="58"/>
      <c r="I689" s="58"/>
      <c r="J689" s="58"/>
    </row>
    <row r="690" spans="1:10" ht="16" x14ac:dyDescent="0.2">
      <c r="A690" s="58"/>
      <c r="B690" s="58"/>
      <c r="C690" s="58"/>
      <c r="D690" s="58"/>
      <c r="E690" s="58"/>
      <c r="F690" s="58"/>
      <c r="G690" s="58"/>
      <c r="H690" s="58"/>
      <c r="I690" s="58"/>
      <c r="J690" s="58"/>
    </row>
    <row r="691" spans="1:10" ht="16" x14ac:dyDescent="0.2">
      <c r="A691" s="58"/>
      <c r="B691" s="58"/>
      <c r="C691" s="58"/>
      <c r="D691" s="58"/>
      <c r="E691" s="58"/>
      <c r="F691" s="58"/>
      <c r="G691" s="58"/>
      <c r="H691" s="58"/>
      <c r="I691" s="58"/>
      <c r="J691" s="58"/>
    </row>
    <row r="692" spans="1:10" ht="16" x14ac:dyDescent="0.2">
      <c r="A692" s="58"/>
      <c r="B692" s="58"/>
      <c r="C692" s="58"/>
      <c r="D692" s="58"/>
      <c r="E692" s="58"/>
      <c r="F692" s="58"/>
      <c r="G692" s="58"/>
      <c r="H692" s="58"/>
      <c r="I692" s="58"/>
      <c r="J692" s="58"/>
    </row>
    <row r="693" spans="1:10" ht="16" x14ac:dyDescent="0.2">
      <c r="A693" s="58"/>
      <c r="B693" s="58"/>
      <c r="C693" s="58"/>
      <c r="D693" s="58"/>
      <c r="E693" s="58"/>
      <c r="F693" s="58"/>
      <c r="G693" s="58"/>
      <c r="H693" s="58"/>
      <c r="I693" s="58"/>
      <c r="J693" s="58"/>
    </row>
    <row r="694" spans="1:10" ht="16" x14ac:dyDescent="0.2">
      <c r="A694" s="58"/>
      <c r="B694" s="58"/>
      <c r="C694" s="58"/>
      <c r="D694" s="58"/>
      <c r="E694" s="58"/>
      <c r="F694" s="58"/>
      <c r="G694" s="58"/>
      <c r="H694" s="58"/>
      <c r="I694" s="58"/>
      <c r="J694" s="58"/>
    </row>
    <row r="695" spans="1:10" ht="16" x14ac:dyDescent="0.2">
      <c r="A695" s="58"/>
      <c r="B695" s="58"/>
      <c r="C695" s="58"/>
      <c r="D695" s="58"/>
      <c r="E695" s="58"/>
      <c r="F695" s="58"/>
      <c r="G695" s="58"/>
      <c r="H695" s="58"/>
      <c r="I695" s="58"/>
      <c r="J695" s="58"/>
    </row>
    <row r="696" spans="1:10" ht="16" x14ac:dyDescent="0.2">
      <c r="A696" s="58"/>
      <c r="B696" s="58"/>
      <c r="C696" s="58"/>
      <c r="D696" s="58"/>
      <c r="E696" s="58"/>
      <c r="F696" s="58"/>
      <c r="G696" s="58"/>
      <c r="H696" s="58"/>
      <c r="I696" s="58"/>
      <c r="J696" s="58"/>
    </row>
    <row r="697" spans="1:10" ht="16" x14ac:dyDescent="0.2">
      <c r="A697" s="58"/>
      <c r="B697" s="58"/>
      <c r="C697" s="58"/>
      <c r="D697" s="58"/>
      <c r="E697" s="58"/>
      <c r="F697" s="58"/>
      <c r="G697" s="58"/>
      <c r="H697" s="58"/>
      <c r="I697" s="58"/>
      <c r="J697" s="58"/>
    </row>
    <row r="698" spans="1:10" ht="16" x14ac:dyDescent="0.2">
      <c r="A698" s="58"/>
      <c r="B698" s="58"/>
      <c r="C698" s="58"/>
      <c r="D698" s="58"/>
      <c r="E698" s="58"/>
      <c r="F698" s="58"/>
      <c r="G698" s="58"/>
      <c r="H698" s="58"/>
      <c r="I698" s="58"/>
      <c r="J698" s="58"/>
    </row>
    <row r="699" spans="1:10" ht="16" x14ac:dyDescent="0.2">
      <c r="A699" s="58"/>
      <c r="B699" s="58"/>
      <c r="C699" s="58"/>
      <c r="D699" s="58"/>
      <c r="E699" s="58"/>
      <c r="F699" s="58"/>
      <c r="G699" s="58"/>
      <c r="H699" s="58"/>
      <c r="I699" s="58"/>
      <c r="J699" s="58"/>
    </row>
    <row r="700" spans="1:10" ht="16" x14ac:dyDescent="0.2">
      <c r="A700" s="58"/>
      <c r="B700" s="58"/>
      <c r="C700" s="58"/>
      <c r="D700" s="58"/>
      <c r="E700" s="58"/>
      <c r="F700" s="58"/>
      <c r="G700" s="58"/>
      <c r="H700" s="58"/>
      <c r="I700" s="58"/>
      <c r="J700" s="58"/>
    </row>
    <row r="701" spans="1:10" ht="16" x14ac:dyDescent="0.2">
      <c r="A701" s="58"/>
      <c r="B701" s="58"/>
      <c r="C701" s="58"/>
      <c r="D701" s="58"/>
      <c r="E701" s="58"/>
      <c r="F701" s="58"/>
      <c r="G701" s="58"/>
      <c r="H701" s="58"/>
      <c r="I701" s="58"/>
      <c r="J701" s="58"/>
    </row>
    <row r="702" spans="1:10" ht="16" x14ac:dyDescent="0.2">
      <c r="A702" s="58"/>
      <c r="B702" s="58"/>
      <c r="C702" s="58"/>
      <c r="D702" s="58"/>
      <c r="E702" s="58"/>
      <c r="F702" s="58"/>
      <c r="G702" s="58"/>
      <c r="H702" s="58"/>
      <c r="I702" s="58"/>
      <c r="J702" s="58"/>
    </row>
    <row r="703" spans="1:10" ht="16" x14ac:dyDescent="0.2">
      <c r="A703" s="58"/>
      <c r="B703" s="58"/>
      <c r="C703" s="58"/>
      <c r="D703" s="58"/>
      <c r="E703" s="58"/>
      <c r="F703" s="58"/>
      <c r="G703" s="58"/>
      <c r="H703" s="58"/>
      <c r="I703" s="58"/>
      <c r="J703" s="58"/>
    </row>
    <row r="704" spans="1:10" ht="16" x14ac:dyDescent="0.2">
      <c r="A704" s="58"/>
      <c r="B704" s="58"/>
      <c r="C704" s="58"/>
      <c r="D704" s="58"/>
      <c r="E704" s="58"/>
      <c r="F704" s="58"/>
      <c r="G704" s="58"/>
      <c r="H704" s="58"/>
      <c r="I704" s="58"/>
      <c r="J704" s="58"/>
    </row>
    <row r="705" spans="1:10" ht="16" x14ac:dyDescent="0.2">
      <c r="A705" s="58"/>
      <c r="B705" s="58"/>
      <c r="C705" s="58"/>
      <c r="D705" s="58"/>
      <c r="E705" s="58"/>
      <c r="F705" s="58"/>
      <c r="G705" s="58"/>
      <c r="H705" s="58"/>
      <c r="I705" s="58"/>
      <c r="J705" s="58"/>
    </row>
    <row r="706" spans="1:10" ht="16" x14ac:dyDescent="0.2">
      <c r="A706" s="58"/>
      <c r="B706" s="58"/>
      <c r="C706" s="58"/>
      <c r="D706" s="58"/>
      <c r="E706" s="58"/>
      <c r="F706" s="58"/>
      <c r="G706" s="58"/>
      <c r="H706" s="58"/>
      <c r="I706" s="58"/>
      <c r="J706" s="58"/>
    </row>
    <row r="707" spans="1:10" ht="16" x14ac:dyDescent="0.2">
      <c r="A707" s="58"/>
      <c r="B707" s="58"/>
      <c r="C707" s="58"/>
      <c r="D707" s="58"/>
      <c r="E707" s="58"/>
      <c r="F707" s="58"/>
      <c r="G707" s="58"/>
      <c r="H707" s="58"/>
      <c r="I707" s="58"/>
      <c r="J707" s="58"/>
    </row>
    <row r="708" spans="1:10" ht="16" x14ac:dyDescent="0.2">
      <c r="A708" s="58"/>
      <c r="B708" s="58"/>
      <c r="C708" s="58"/>
      <c r="D708" s="58"/>
      <c r="E708" s="58"/>
      <c r="F708" s="58"/>
      <c r="G708" s="58"/>
      <c r="H708" s="58"/>
      <c r="I708" s="58"/>
      <c r="J708" s="58"/>
    </row>
    <row r="709" spans="1:10" ht="16" x14ac:dyDescent="0.2">
      <c r="A709" s="58"/>
      <c r="B709" s="58"/>
      <c r="C709" s="58"/>
      <c r="D709" s="58"/>
      <c r="E709" s="58"/>
      <c r="F709" s="58"/>
      <c r="G709" s="58"/>
      <c r="H709" s="58"/>
      <c r="I709" s="58"/>
      <c r="J709" s="58"/>
    </row>
    <row r="710" spans="1:10" ht="16" x14ac:dyDescent="0.2">
      <c r="A710" s="58"/>
      <c r="B710" s="58"/>
      <c r="C710" s="58"/>
      <c r="D710" s="58"/>
      <c r="E710" s="58"/>
      <c r="F710" s="58"/>
      <c r="G710" s="58"/>
      <c r="H710" s="58"/>
      <c r="I710" s="58"/>
      <c r="J710" s="58"/>
    </row>
    <row r="711" spans="1:10" ht="16" x14ac:dyDescent="0.2">
      <c r="A711" s="58"/>
      <c r="B711" s="58"/>
      <c r="C711" s="58"/>
      <c r="D711" s="58"/>
      <c r="E711" s="58"/>
      <c r="F711" s="58"/>
      <c r="G711" s="58"/>
      <c r="H711" s="58"/>
      <c r="I711" s="58"/>
      <c r="J711" s="58"/>
    </row>
    <row r="712" spans="1:10" ht="16" x14ac:dyDescent="0.2">
      <c r="A712" s="58"/>
      <c r="B712" s="58"/>
      <c r="C712" s="58"/>
      <c r="D712" s="58"/>
      <c r="E712" s="58"/>
      <c r="F712" s="58"/>
      <c r="G712" s="58"/>
      <c r="H712" s="58"/>
      <c r="I712" s="58"/>
      <c r="J712" s="58"/>
    </row>
    <row r="713" spans="1:10" ht="16" x14ac:dyDescent="0.2">
      <c r="A713" s="58"/>
      <c r="B713" s="58"/>
      <c r="C713" s="58"/>
      <c r="D713" s="58"/>
      <c r="E713" s="58"/>
      <c r="F713" s="58"/>
      <c r="G713" s="58"/>
      <c r="H713" s="58"/>
      <c r="I713" s="58"/>
      <c r="J713" s="58"/>
    </row>
    <row r="714" spans="1:10" ht="16" x14ac:dyDescent="0.2">
      <c r="A714" s="58"/>
      <c r="B714" s="58"/>
      <c r="C714" s="58"/>
      <c r="D714" s="58"/>
      <c r="E714" s="58"/>
      <c r="F714" s="58"/>
      <c r="G714" s="58"/>
      <c r="H714" s="58"/>
      <c r="I714" s="58"/>
      <c r="J714" s="58"/>
    </row>
    <row r="715" spans="1:10" ht="16" x14ac:dyDescent="0.2">
      <c r="A715" s="58"/>
      <c r="B715" s="58"/>
      <c r="C715" s="58"/>
      <c r="D715" s="58"/>
      <c r="E715" s="58"/>
      <c r="F715" s="58"/>
      <c r="G715" s="58"/>
      <c r="H715" s="58"/>
      <c r="I715" s="58"/>
      <c r="J715" s="58"/>
    </row>
    <row r="716" spans="1:10" ht="16" x14ac:dyDescent="0.2">
      <c r="A716" s="58"/>
      <c r="B716" s="58"/>
      <c r="C716" s="58"/>
      <c r="D716" s="58"/>
      <c r="E716" s="58"/>
      <c r="F716" s="58"/>
      <c r="G716" s="58"/>
      <c r="H716" s="58"/>
      <c r="I716" s="58"/>
      <c r="J716" s="58"/>
    </row>
    <row r="717" spans="1:10" ht="16" x14ac:dyDescent="0.2">
      <c r="A717" s="58"/>
      <c r="B717" s="58"/>
      <c r="C717" s="58"/>
      <c r="D717" s="58"/>
      <c r="E717" s="58"/>
      <c r="F717" s="58"/>
      <c r="G717" s="58"/>
      <c r="H717" s="58"/>
      <c r="I717" s="58"/>
      <c r="J717" s="58"/>
    </row>
    <row r="718" spans="1:10" ht="16" x14ac:dyDescent="0.2">
      <c r="A718" s="58"/>
      <c r="B718" s="58"/>
      <c r="C718" s="58"/>
      <c r="D718" s="58"/>
      <c r="E718" s="58"/>
      <c r="F718" s="58"/>
      <c r="G718" s="58"/>
      <c r="H718" s="58"/>
      <c r="I718" s="58"/>
      <c r="J718" s="58"/>
    </row>
    <row r="719" spans="1:10" ht="16" x14ac:dyDescent="0.2">
      <c r="A719" s="58"/>
      <c r="B719" s="58"/>
      <c r="C719" s="58"/>
      <c r="D719" s="58"/>
      <c r="E719" s="58"/>
      <c r="F719" s="58"/>
      <c r="G719" s="58"/>
      <c r="H719" s="58"/>
      <c r="I719" s="58"/>
      <c r="J719" s="58"/>
    </row>
    <row r="720" spans="1:10" ht="16" x14ac:dyDescent="0.2">
      <c r="A720" s="58"/>
      <c r="B720" s="58"/>
      <c r="C720" s="58"/>
      <c r="D720" s="58"/>
      <c r="E720" s="58"/>
      <c r="F720" s="58"/>
      <c r="G720" s="58"/>
      <c r="H720" s="58"/>
      <c r="I720" s="58"/>
      <c r="J720" s="58"/>
    </row>
    <row r="721" spans="1:10" ht="16" x14ac:dyDescent="0.2">
      <c r="A721" s="58"/>
      <c r="B721" s="58"/>
      <c r="C721" s="58"/>
      <c r="D721" s="58"/>
      <c r="E721" s="58"/>
      <c r="F721" s="58"/>
      <c r="G721" s="58"/>
      <c r="H721" s="58"/>
      <c r="I721" s="58"/>
      <c r="J721" s="58"/>
    </row>
    <row r="722" spans="1:10" ht="16" x14ac:dyDescent="0.2">
      <c r="A722" s="58"/>
      <c r="B722" s="58"/>
      <c r="C722" s="58"/>
      <c r="D722" s="58"/>
      <c r="E722" s="58"/>
      <c r="F722" s="58"/>
      <c r="G722" s="58"/>
      <c r="H722" s="58"/>
      <c r="I722" s="58"/>
      <c r="J722" s="58"/>
    </row>
    <row r="723" spans="1:10" ht="16" x14ac:dyDescent="0.2">
      <c r="A723" s="58"/>
      <c r="B723" s="58"/>
      <c r="C723" s="58"/>
      <c r="D723" s="58"/>
      <c r="E723" s="58"/>
      <c r="F723" s="58"/>
      <c r="G723" s="58"/>
      <c r="H723" s="58"/>
      <c r="I723" s="58"/>
      <c r="J723" s="58"/>
    </row>
    <row r="724" spans="1:10" ht="16" x14ac:dyDescent="0.2">
      <c r="A724" s="58"/>
      <c r="B724" s="58"/>
      <c r="C724" s="58"/>
      <c r="D724" s="58"/>
      <c r="E724" s="58"/>
      <c r="F724" s="58"/>
      <c r="G724" s="58"/>
      <c r="H724" s="58"/>
      <c r="I724" s="58"/>
      <c r="J724" s="58"/>
    </row>
    <row r="725" spans="1:10" ht="16" x14ac:dyDescent="0.2">
      <c r="A725" s="58"/>
      <c r="B725" s="58"/>
      <c r="C725" s="58"/>
      <c r="D725" s="58"/>
      <c r="E725" s="58"/>
      <c r="F725" s="58"/>
      <c r="G725" s="58"/>
      <c r="H725" s="58"/>
      <c r="I725" s="58"/>
      <c r="J725" s="58"/>
    </row>
    <row r="726" spans="1:10" ht="16" x14ac:dyDescent="0.2">
      <c r="A726" s="58"/>
      <c r="B726" s="58"/>
      <c r="C726" s="58"/>
      <c r="D726" s="58"/>
      <c r="E726" s="58"/>
      <c r="F726" s="58"/>
      <c r="G726" s="58"/>
      <c r="H726" s="58"/>
      <c r="I726" s="58"/>
      <c r="J726" s="58"/>
    </row>
    <row r="727" spans="1:10" ht="16" x14ac:dyDescent="0.2">
      <c r="A727" s="58"/>
      <c r="B727" s="58"/>
      <c r="C727" s="58"/>
      <c r="D727" s="58"/>
      <c r="E727" s="58"/>
      <c r="F727" s="58"/>
      <c r="G727" s="58"/>
      <c r="H727" s="58"/>
      <c r="I727" s="58"/>
      <c r="J727" s="58"/>
    </row>
    <row r="728" spans="1:10" ht="16" x14ac:dyDescent="0.2">
      <c r="A728" s="58"/>
      <c r="B728" s="58"/>
      <c r="C728" s="58"/>
      <c r="D728" s="58"/>
      <c r="E728" s="58"/>
      <c r="F728" s="58"/>
      <c r="G728" s="58"/>
      <c r="H728" s="58"/>
      <c r="I728" s="58"/>
      <c r="J728" s="58"/>
    </row>
    <row r="729" spans="1:10" ht="16" x14ac:dyDescent="0.2">
      <c r="A729" s="58"/>
      <c r="B729" s="58"/>
      <c r="C729" s="58"/>
      <c r="D729" s="58"/>
      <c r="E729" s="58"/>
      <c r="F729" s="58"/>
      <c r="G729" s="58"/>
      <c r="H729" s="58"/>
      <c r="I729" s="58"/>
      <c r="J729" s="58"/>
    </row>
    <row r="730" spans="1:10" ht="16" x14ac:dyDescent="0.2">
      <c r="A730" s="58"/>
      <c r="B730" s="58"/>
      <c r="C730" s="58"/>
      <c r="D730" s="58"/>
      <c r="E730" s="58"/>
      <c r="F730" s="58"/>
      <c r="G730" s="58"/>
      <c r="H730" s="58"/>
      <c r="I730" s="58"/>
      <c r="J730" s="58"/>
    </row>
    <row r="731" spans="1:10" ht="16" x14ac:dyDescent="0.2">
      <c r="A731" s="58"/>
      <c r="B731" s="58"/>
      <c r="C731" s="58"/>
      <c r="D731" s="58"/>
      <c r="E731" s="58"/>
      <c r="F731" s="58"/>
      <c r="G731" s="58"/>
      <c r="H731" s="58"/>
      <c r="I731" s="58"/>
      <c r="J731" s="58"/>
    </row>
    <row r="732" spans="1:10" ht="16" x14ac:dyDescent="0.2">
      <c r="A732" s="58"/>
      <c r="B732" s="58"/>
      <c r="C732" s="58"/>
      <c r="D732" s="58"/>
      <c r="E732" s="58"/>
      <c r="F732" s="58"/>
      <c r="G732" s="58"/>
      <c r="H732" s="58"/>
      <c r="I732" s="58"/>
      <c r="J732" s="58"/>
    </row>
    <row r="733" spans="1:10" ht="16" x14ac:dyDescent="0.2">
      <c r="A733" s="58"/>
      <c r="B733" s="58"/>
      <c r="C733" s="58"/>
      <c r="D733" s="58"/>
      <c r="E733" s="58"/>
      <c r="F733" s="58"/>
      <c r="G733" s="58"/>
      <c r="H733" s="58"/>
      <c r="I733" s="58"/>
      <c r="J733" s="58"/>
    </row>
    <row r="734" spans="1:10" ht="16" x14ac:dyDescent="0.2">
      <c r="A734" s="58"/>
      <c r="B734" s="58"/>
      <c r="C734" s="58"/>
      <c r="D734" s="58"/>
      <c r="E734" s="58"/>
      <c r="F734" s="58"/>
      <c r="G734" s="58"/>
      <c r="H734" s="58"/>
      <c r="I734" s="58"/>
      <c r="J734" s="58"/>
    </row>
    <row r="735" spans="1:10" ht="16" x14ac:dyDescent="0.2">
      <c r="A735" s="58"/>
      <c r="B735" s="58"/>
      <c r="C735" s="58"/>
      <c r="D735" s="58"/>
      <c r="E735" s="58"/>
      <c r="F735" s="58"/>
      <c r="G735" s="58"/>
      <c r="H735" s="58"/>
      <c r="I735" s="58"/>
      <c r="J735" s="58"/>
    </row>
    <row r="736" spans="1:10" ht="16" x14ac:dyDescent="0.2">
      <c r="A736" s="58"/>
      <c r="B736" s="58"/>
      <c r="C736" s="58"/>
      <c r="D736" s="58"/>
      <c r="E736" s="58"/>
      <c r="F736" s="58"/>
      <c r="G736" s="58"/>
      <c r="H736" s="58"/>
      <c r="I736" s="58"/>
      <c r="J736" s="58"/>
    </row>
    <row r="737" spans="1:10" ht="16" x14ac:dyDescent="0.2">
      <c r="A737" s="58"/>
      <c r="B737" s="58"/>
      <c r="C737" s="58"/>
      <c r="D737" s="58"/>
      <c r="E737" s="58"/>
      <c r="F737" s="58"/>
      <c r="G737" s="58"/>
      <c r="H737" s="58"/>
      <c r="I737" s="58"/>
      <c r="J737" s="58"/>
    </row>
    <row r="738" spans="1:10" ht="16" x14ac:dyDescent="0.2">
      <c r="A738" s="58"/>
      <c r="B738" s="58"/>
      <c r="C738" s="58"/>
      <c r="D738" s="58"/>
      <c r="E738" s="58"/>
      <c r="F738" s="58"/>
      <c r="G738" s="58"/>
      <c r="H738" s="58"/>
      <c r="I738" s="58"/>
      <c r="J738" s="58"/>
    </row>
    <row r="739" spans="1:10" ht="16" x14ac:dyDescent="0.2">
      <c r="A739" s="58"/>
      <c r="B739" s="58"/>
      <c r="C739" s="58"/>
      <c r="D739" s="58"/>
      <c r="E739" s="58"/>
      <c r="F739" s="58"/>
      <c r="G739" s="58"/>
      <c r="H739" s="58"/>
      <c r="I739" s="58"/>
      <c r="J739" s="58"/>
    </row>
    <row r="740" spans="1:10" ht="16" x14ac:dyDescent="0.2">
      <c r="A740" s="58"/>
      <c r="B740" s="58"/>
      <c r="C740" s="58"/>
      <c r="D740" s="58"/>
      <c r="E740" s="58"/>
      <c r="F740" s="58"/>
      <c r="G740" s="58"/>
      <c r="H740" s="58"/>
      <c r="I740" s="58"/>
      <c r="J740" s="58"/>
    </row>
    <row r="741" spans="1:10" ht="16" x14ac:dyDescent="0.2">
      <c r="A741" s="58"/>
      <c r="B741" s="58"/>
      <c r="C741" s="58"/>
      <c r="D741" s="58"/>
      <c r="E741" s="58"/>
      <c r="F741" s="58"/>
      <c r="G741" s="58"/>
      <c r="H741" s="58"/>
      <c r="I741" s="58"/>
      <c r="J741" s="58"/>
    </row>
    <row r="742" spans="1:10" ht="16" x14ac:dyDescent="0.2">
      <c r="A742" s="58"/>
      <c r="B742" s="58"/>
      <c r="C742" s="58"/>
      <c r="D742" s="58"/>
      <c r="E742" s="58"/>
      <c r="F742" s="58"/>
      <c r="G742" s="58"/>
      <c r="H742" s="58"/>
      <c r="I742" s="58"/>
      <c r="J742" s="58"/>
    </row>
    <row r="743" spans="1:10" ht="16" x14ac:dyDescent="0.2">
      <c r="A743" s="58"/>
      <c r="B743" s="58"/>
      <c r="C743" s="58"/>
      <c r="D743" s="58"/>
      <c r="E743" s="58"/>
      <c r="F743" s="58"/>
      <c r="G743" s="58"/>
      <c r="H743" s="58"/>
      <c r="I743" s="58"/>
      <c r="J743" s="58"/>
    </row>
    <row r="744" spans="1:10" ht="16" x14ac:dyDescent="0.2">
      <c r="A744" s="58"/>
      <c r="B744" s="58"/>
      <c r="C744" s="58"/>
      <c r="D744" s="58"/>
      <c r="E744" s="58"/>
      <c r="F744" s="58"/>
      <c r="G744" s="58"/>
      <c r="H744" s="58"/>
      <c r="I744" s="58"/>
      <c r="J744" s="58"/>
    </row>
    <row r="745" spans="1:10" ht="16" x14ac:dyDescent="0.2">
      <c r="A745" s="58"/>
      <c r="B745" s="58"/>
      <c r="C745" s="58"/>
      <c r="D745" s="58"/>
      <c r="E745" s="58"/>
      <c r="F745" s="58"/>
      <c r="G745" s="58"/>
      <c r="H745" s="58"/>
      <c r="I745" s="58"/>
      <c r="J745" s="58"/>
    </row>
    <row r="746" spans="1:10" ht="16" x14ac:dyDescent="0.2">
      <c r="A746" s="58"/>
      <c r="B746" s="58"/>
      <c r="C746" s="58"/>
      <c r="D746" s="58"/>
      <c r="E746" s="58"/>
      <c r="F746" s="58"/>
      <c r="G746" s="58"/>
      <c r="H746" s="58"/>
      <c r="I746" s="58"/>
      <c r="J746" s="58"/>
    </row>
    <row r="747" spans="1:10" ht="16" x14ac:dyDescent="0.2">
      <c r="A747" s="58"/>
      <c r="B747" s="58"/>
      <c r="C747" s="58"/>
      <c r="D747" s="58"/>
      <c r="E747" s="58"/>
      <c r="F747" s="58"/>
      <c r="G747" s="58"/>
      <c r="H747" s="58"/>
      <c r="I747" s="58"/>
      <c r="J747" s="58"/>
    </row>
    <row r="748" spans="1:10" ht="16" x14ac:dyDescent="0.2">
      <c r="A748" s="58"/>
      <c r="B748" s="58"/>
      <c r="C748" s="58"/>
      <c r="D748" s="58"/>
      <c r="E748" s="58"/>
      <c r="F748" s="58"/>
      <c r="G748" s="58"/>
      <c r="H748" s="58"/>
      <c r="I748" s="58"/>
      <c r="J748" s="58"/>
    </row>
    <row r="749" spans="1:10" ht="16" x14ac:dyDescent="0.2">
      <c r="A749" s="58"/>
      <c r="B749" s="58"/>
      <c r="C749" s="58"/>
      <c r="D749" s="58"/>
      <c r="E749" s="58"/>
      <c r="F749" s="58"/>
      <c r="G749" s="58"/>
      <c r="H749" s="58"/>
      <c r="I749" s="58"/>
      <c r="J749" s="58"/>
    </row>
    <row r="750" spans="1:10" ht="16" x14ac:dyDescent="0.2">
      <c r="A750" s="58"/>
      <c r="B750" s="58"/>
      <c r="C750" s="58"/>
      <c r="D750" s="58"/>
      <c r="E750" s="58"/>
      <c r="F750" s="58"/>
      <c r="G750" s="58"/>
      <c r="H750" s="58"/>
      <c r="I750" s="58"/>
      <c r="J750" s="58"/>
    </row>
    <row r="751" spans="1:10" ht="16" x14ac:dyDescent="0.2">
      <c r="A751" s="58"/>
      <c r="B751" s="58"/>
      <c r="C751" s="58"/>
      <c r="D751" s="58"/>
      <c r="E751" s="58"/>
      <c r="F751" s="58"/>
      <c r="G751" s="58"/>
      <c r="H751" s="58"/>
      <c r="I751" s="58"/>
      <c r="J751" s="58"/>
    </row>
    <row r="752" spans="1:10" ht="16" x14ac:dyDescent="0.2">
      <c r="A752" s="58"/>
      <c r="B752" s="58"/>
      <c r="C752" s="58"/>
      <c r="D752" s="58"/>
      <c r="E752" s="58"/>
      <c r="F752" s="58"/>
      <c r="G752" s="58"/>
      <c r="H752" s="58"/>
      <c r="I752" s="58"/>
      <c r="J752" s="58"/>
    </row>
    <row r="753" spans="1:10" ht="16" x14ac:dyDescent="0.2">
      <c r="A753" s="58"/>
      <c r="B753" s="58"/>
      <c r="C753" s="58"/>
      <c r="D753" s="58"/>
      <c r="E753" s="58"/>
      <c r="F753" s="58"/>
      <c r="G753" s="58"/>
      <c r="H753" s="58"/>
      <c r="I753" s="58"/>
      <c r="J753" s="58"/>
    </row>
    <row r="754" spans="1:10" ht="16" x14ac:dyDescent="0.2">
      <c r="A754" s="58"/>
      <c r="B754" s="58"/>
      <c r="C754" s="58"/>
      <c r="D754" s="58"/>
      <c r="E754" s="58"/>
      <c r="F754" s="58"/>
      <c r="G754" s="58"/>
      <c r="H754" s="58"/>
      <c r="I754" s="58"/>
      <c r="J754" s="58"/>
    </row>
    <row r="755" spans="1:10" ht="16" x14ac:dyDescent="0.2">
      <c r="A755" s="58"/>
      <c r="B755" s="58"/>
      <c r="C755" s="58"/>
      <c r="D755" s="58"/>
      <c r="E755" s="58"/>
      <c r="F755" s="58"/>
      <c r="G755" s="58"/>
      <c r="H755" s="58"/>
      <c r="I755" s="58"/>
      <c r="J755" s="58"/>
    </row>
    <row r="756" spans="1:10" ht="16" x14ac:dyDescent="0.2">
      <c r="A756" s="58"/>
      <c r="B756" s="58"/>
      <c r="C756" s="58"/>
      <c r="D756" s="58"/>
      <c r="E756" s="58"/>
      <c r="F756" s="58"/>
      <c r="G756" s="58"/>
      <c r="H756" s="58"/>
      <c r="I756" s="58"/>
      <c r="J756" s="58"/>
    </row>
    <row r="757" spans="1:10" ht="16" x14ac:dyDescent="0.2">
      <c r="A757" s="58"/>
      <c r="B757" s="58"/>
      <c r="C757" s="58"/>
      <c r="D757" s="58"/>
      <c r="E757" s="58"/>
      <c r="F757" s="58"/>
      <c r="G757" s="58"/>
      <c r="H757" s="58"/>
      <c r="I757" s="58"/>
      <c r="J757" s="58"/>
    </row>
    <row r="758" spans="1:10" ht="16" x14ac:dyDescent="0.2">
      <c r="A758" s="58"/>
      <c r="B758" s="58"/>
      <c r="C758" s="58"/>
      <c r="D758" s="58"/>
      <c r="E758" s="58"/>
      <c r="F758" s="58"/>
      <c r="G758" s="58"/>
      <c r="H758" s="58"/>
      <c r="I758" s="58"/>
      <c r="J758" s="58"/>
    </row>
    <row r="759" spans="1:10" ht="16" x14ac:dyDescent="0.2">
      <c r="A759" s="58"/>
      <c r="B759" s="58"/>
      <c r="C759" s="58"/>
      <c r="D759" s="58"/>
      <c r="E759" s="58"/>
      <c r="F759" s="58"/>
      <c r="G759" s="58"/>
      <c r="H759" s="58"/>
      <c r="I759" s="58"/>
      <c r="J759" s="58"/>
    </row>
    <row r="760" spans="1:10" ht="16" x14ac:dyDescent="0.2">
      <c r="A760" s="58"/>
      <c r="B760" s="58"/>
      <c r="C760" s="58"/>
      <c r="D760" s="58"/>
      <c r="E760" s="58"/>
      <c r="F760" s="58"/>
      <c r="G760" s="58"/>
      <c r="H760" s="58"/>
      <c r="I760" s="58"/>
      <c r="J760" s="58"/>
    </row>
    <row r="761" spans="1:10" ht="16" x14ac:dyDescent="0.2">
      <c r="A761" s="58"/>
      <c r="B761" s="58"/>
      <c r="C761" s="58"/>
      <c r="D761" s="58"/>
      <c r="E761" s="58"/>
      <c r="F761" s="58"/>
      <c r="G761" s="58"/>
      <c r="H761" s="58"/>
      <c r="I761" s="58"/>
      <c r="J761" s="58"/>
    </row>
    <row r="762" spans="1:10" ht="16" x14ac:dyDescent="0.2">
      <c r="A762" s="58"/>
      <c r="B762" s="58"/>
      <c r="C762" s="58"/>
      <c r="D762" s="58"/>
      <c r="E762" s="58"/>
      <c r="F762" s="58"/>
      <c r="G762" s="58"/>
      <c r="H762" s="58"/>
      <c r="I762" s="58"/>
      <c r="J762" s="58"/>
    </row>
    <row r="763" spans="1:10" ht="16" x14ac:dyDescent="0.2">
      <c r="A763" s="58"/>
      <c r="B763" s="58"/>
      <c r="C763" s="58"/>
      <c r="D763" s="58"/>
      <c r="E763" s="58"/>
      <c r="F763" s="58"/>
      <c r="G763" s="58"/>
      <c r="H763" s="58"/>
      <c r="I763" s="58"/>
      <c r="J763" s="58"/>
    </row>
    <row r="764" spans="1:10" ht="16" x14ac:dyDescent="0.2">
      <c r="A764" s="58"/>
      <c r="B764" s="58"/>
      <c r="C764" s="58"/>
      <c r="D764" s="58"/>
      <c r="E764" s="58"/>
      <c r="F764" s="58"/>
      <c r="G764" s="58"/>
      <c r="H764" s="58"/>
      <c r="I764" s="58"/>
      <c r="J764" s="58"/>
    </row>
    <row r="765" spans="1:10" ht="16" x14ac:dyDescent="0.2">
      <c r="A765" s="58"/>
      <c r="B765" s="58"/>
      <c r="C765" s="58"/>
      <c r="D765" s="58"/>
      <c r="E765" s="58"/>
      <c r="F765" s="58"/>
      <c r="G765" s="58"/>
      <c r="H765" s="58"/>
      <c r="I765" s="58"/>
      <c r="J765" s="58"/>
    </row>
    <row r="766" spans="1:10" ht="16" x14ac:dyDescent="0.2">
      <c r="A766" s="58"/>
      <c r="B766" s="58"/>
      <c r="C766" s="58"/>
      <c r="D766" s="58"/>
      <c r="E766" s="58"/>
      <c r="F766" s="58"/>
      <c r="G766" s="58"/>
      <c r="H766" s="58"/>
      <c r="I766" s="58"/>
      <c r="J766" s="58"/>
    </row>
    <row r="767" spans="1:10" ht="16" x14ac:dyDescent="0.2">
      <c r="A767" s="58"/>
      <c r="B767" s="58"/>
      <c r="C767" s="58"/>
      <c r="D767" s="58"/>
      <c r="E767" s="58"/>
      <c r="F767" s="58"/>
      <c r="G767" s="58"/>
      <c r="H767" s="58"/>
      <c r="I767" s="58"/>
      <c r="J767" s="58"/>
    </row>
    <row r="768" spans="1:10" ht="16" x14ac:dyDescent="0.2">
      <c r="A768" s="58"/>
      <c r="B768" s="58"/>
      <c r="C768" s="58"/>
      <c r="D768" s="58"/>
      <c r="E768" s="58"/>
      <c r="F768" s="58"/>
      <c r="G768" s="58"/>
      <c r="H768" s="58"/>
      <c r="I768" s="58"/>
      <c r="J768" s="58"/>
    </row>
    <row r="769" spans="1:10" ht="16" x14ac:dyDescent="0.2">
      <c r="A769" s="58"/>
      <c r="B769" s="58"/>
      <c r="C769" s="58"/>
      <c r="D769" s="58"/>
      <c r="E769" s="58"/>
      <c r="F769" s="58"/>
      <c r="G769" s="58"/>
      <c r="H769" s="58"/>
      <c r="I769" s="58"/>
      <c r="J769" s="58"/>
    </row>
    <row r="770" spans="1:10" ht="16" x14ac:dyDescent="0.2">
      <c r="A770" s="58"/>
      <c r="B770" s="58"/>
      <c r="C770" s="58"/>
      <c r="D770" s="58"/>
      <c r="E770" s="58"/>
      <c r="F770" s="58"/>
      <c r="G770" s="58"/>
      <c r="H770" s="58"/>
      <c r="I770" s="58"/>
      <c r="J770" s="58"/>
    </row>
    <row r="771" spans="1:10" ht="16" x14ac:dyDescent="0.2">
      <c r="A771" s="58"/>
      <c r="B771" s="58"/>
      <c r="C771" s="58"/>
      <c r="D771" s="58"/>
      <c r="E771" s="58"/>
      <c r="F771" s="58"/>
      <c r="G771" s="58"/>
      <c r="H771" s="58"/>
      <c r="I771" s="58"/>
      <c r="J771" s="58"/>
    </row>
    <row r="772" spans="1:10" ht="16" x14ac:dyDescent="0.2">
      <c r="A772" s="58"/>
      <c r="B772" s="58"/>
      <c r="C772" s="58"/>
      <c r="D772" s="58"/>
      <c r="E772" s="58"/>
      <c r="F772" s="58"/>
      <c r="G772" s="58"/>
      <c r="H772" s="58"/>
      <c r="I772" s="58"/>
      <c r="J772" s="58"/>
    </row>
    <row r="773" spans="1:10" ht="16" x14ac:dyDescent="0.2">
      <c r="A773" s="58"/>
      <c r="B773" s="58"/>
      <c r="C773" s="58"/>
      <c r="D773" s="58"/>
      <c r="E773" s="58"/>
      <c r="F773" s="58"/>
      <c r="G773" s="58"/>
      <c r="H773" s="58"/>
      <c r="I773" s="58"/>
      <c r="J773" s="58"/>
    </row>
    <row r="774" spans="1:10" ht="16" x14ac:dyDescent="0.2">
      <c r="A774" s="58"/>
      <c r="B774" s="58"/>
      <c r="C774" s="58"/>
      <c r="D774" s="58"/>
      <c r="E774" s="58"/>
      <c r="F774" s="58"/>
      <c r="G774" s="58"/>
      <c r="H774" s="58"/>
      <c r="I774" s="58"/>
      <c r="J774" s="58"/>
    </row>
    <row r="775" spans="1:10" ht="16" x14ac:dyDescent="0.2">
      <c r="A775" s="58"/>
      <c r="B775" s="58"/>
      <c r="C775" s="58"/>
      <c r="D775" s="58"/>
      <c r="E775" s="58"/>
      <c r="F775" s="58"/>
      <c r="G775" s="58"/>
      <c r="H775" s="58"/>
      <c r="I775" s="58"/>
      <c r="J775" s="58"/>
    </row>
    <row r="776" spans="1:10" ht="16" x14ac:dyDescent="0.2">
      <c r="A776" s="58"/>
      <c r="B776" s="58"/>
      <c r="C776" s="58"/>
      <c r="D776" s="58"/>
      <c r="E776" s="58"/>
      <c r="F776" s="58"/>
      <c r="G776" s="58"/>
      <c r="H776" s="58"/>
      <c r="I776" s="58"/>
      <c r="J776" s="58"/>
    </row>
    <row r="777" spans="1:10" ht="16" x14ac:dyDescent="0.2">
      <c r="A777" s="58"/>
      <c r="B777" s="58"/>
      <c r="C777" s="58"/>
      <c r="D777" s="58"/>
      <c r="E777" s="58"/>
      <c r="F777" s="58"/>
      <c r="G777" s="58"/>
      <c r="H777" s="58"/>
      <c r="I777" s="58"/>
      <c r="J777" s="58"/>
    </row>
    <row r="778" spans="1:10" ht="16" x14ac:dyDescent="0.2">
      <c r="A778" s="58"/>
      <c r="B778" s="58"/>
      <c r="C778" s="58"/>
      <c r="D778" s="58"/>
      <c r="E778" s="58"/>
      <c r="F778" s="58"/>
      <c r="G778" s="58"/>
      <c r="H778" s="58"/>
      <c r="I778" s="58"/>
      <c r="J778" s="58"/>
    </row>
    <row r="779" spans="1:10" ht="16" x14ac:dyDescent="0.2">
      <c r="A779" s="58"/>
      <c r="B779" s="58"/>
      <c r="C779" s="58"/>
      <c r="D779" s="58"/>
      <c r="E779" s="58"/>
      <c r="F779" s="58"/>
      <c r="G779" s="58"/>
      <c r="H779" s="58"/>
      <c r="I779" s="58"/>
      <c r="J779" s="58"/>
    </row>
    <row r="780" spans="1:10" ht="16" x14ac:dyDescent="0.2">
      <c r="A780" s="58"/>
      <c r="B780" s="58"/>
      <c r="C780" s="58"/>
      <c r="D780" s="58"/>
      <c r="E780" s="58"/>
      <c r="F780" s="58"/>
      <c r="G780" s="58"/>
      <c r="H780" s="58"/>
      <c r="I780" s="58"/>
      <c r="J780" s="58"/>
    </row>
    <row r="781" spans="1:10" ht="16" x14ac:dyDescent="0.2">
      <c r="A781" s="58"/>
      <c r="B781" s="58"/>
      <c r="C781" s="58"/>
      <c r="D781" s="58"/>
      <c r="E781" s="58"/>
      <c r="F781" s="58"/>
      <c r="G781" s="58"/>
      <c r="H781" s="58"/>
      <c r="I781" s="58"/>
      <c r="J781" s="58"/>
    </row>
    <row r="782" spans="1:10" ht="16" x14ac:dyDescent="0.2">
      <c r="A782" s="58"/>
      <c r="B782" s="58"/>
      <c r="C782" s="58"/>
      <c r="D782" s="58"/>
      <c r="E782" s="58"/>
      <c r="F782" s="58"/>
      <c r="G782" s="58"/>
      <c r="H782" s="58"/>
      <c r="I782" s="58"/>
      <c r="J782" s="58"/>
    </row>
    <row r="783" spans="1:10" ht="16" x14ac:dyDescent="0.2">
      <c r="A783" s="58"/>
      <c r="B783" s="58"/>
      <c r="C783" s="58"/>
      <c r="D783" s="58"/>
      <c r="E783" s="58"/>
      <c r="F783" s="58"/>
      <c r="G783" s="58"/>
      <c r="H783" s="58"/>
      <c r="I783" s="58"/>
      <c r="J783" s="58"/>
    </row>
    <row r="784" spans="1:10" ht="16" x14ac:dyDescent="0.2">
      <c r="A784" s="58"/>
      <c r="B784" s="58"/>
      <c r="C784" s="58"/>
      <c r="D784" s="58"/>
      <c r="E784" s="58"/>
      <c r="F784" s="58"/>
      <c r="G784" s="58"/>
      <c r="H784" s="58"/>
      <c r="I784" s="58"/>
      <c r="J784" s="58"/>
    </row>
    <row r="785" spans="1:10" ht="16" x14ac:dyDescent="0.2">
      <c r="A785" s="58"/>
      <c r="B785" s="58"/>
      <c r="C785" s="58"/>
      <c r="D785" s="58"/>
      <c r="E785" s="58"/>
      <c r="F785" s="58"/>
      <c r="G785" s="58"/>
      <c r="H785" s="58"/>
      <c r="I785" s="58"/>
      <c r="J785" s="58"/>
    </row>
    <row r="786" spans="1:10" ht="16" x14ac:dyDescent="0.2">
      <c r="A786" s="58"/>
      <c r="B786" s="58"/>
      <c r="C786" s="58"/>
      <c r="D786" s="58"/>
      <c r="E786" s="58"/>
      <c r="F786" s="58"/>
      <c r="G786" s="58"/>
      <c r="H786" s="58"/>
      <c r="I786" s="58"/>
      <c r="J786" s="58"/>
    </row>
    <row r="787" spans="1:10" ht="16" x14ac:dyDescent="0.2">
      <c r="A787" s="58"/>
      <c r="B787" s="58"/>
      <c r="C787" s="58"/>
      <c r="D787" s="58"/>
      <c r="E787" s="58"/>
      <c r="F787" s="58"/>
      <c r="G787" s="58"/>
      <c r="H787" s="58"/>
      <c r="I787" s="58"/>
      <c r="J787" s="58"/>
    </row>
    <row r="788" spans="1:10" ht="16" x14ac:dyDescent="0.2">
      <c r="A788" s="58"/>
      <c r="B788" s="58"/>
      <c r="C788" s="58"/>
      <c r="D788" s="58"/>
      <c r="E788" s="58"/>
      <c r="F788" s="58"/>
      <c r="G788" s="58"/>
      <c r="H788" s="58"/>
      <c r="I788" s="58"/>
      <c r="J788" s="58"/>
    </row>
    <row r="789" spans="1:10" ht="16" x14ac:dyDescent="0.2">
      <c r="A789" s="58"/>
      <c r="B789" s="58"/>
      <c r="C789" s="58"/>
      <c r="D789" s="58"/>
      <c r="E789" s="58"/>
      <c r="F789" s="58"/>
      <c r="G789" s="58"/>
      <c r="H789" s="58"/>
      <c r="I789" s="58"/>
      <c r="J789" s="58"/>
    </row>
    <row r="790" spans="1:10" ht="16" x14ac:dyDescent="0.2">
      <c r="A790" s="58"/>
      <c r="B790" s="58"/>
      <c r="C790" s="58"/>
      <c r="D790" s="58"/>
      <c r="E790" s="58"/>
      <c r="F790" s="58"/>
      <c r="G790" s="58"/>
      <c r="H790" s="58"/>
      <c r="I790" s="58"/>
      <c r="J790" s="58"/>
    </row>
    <row r="791" spans="1:10" ht="16" x14ac:dyDescent="0.2">
      <c r="A791" s="58"/>
      <c r="B791" s="58"/>
      <c r="C791" s="58"/>
      <c r="D791" s="58"/>
      <c r="E791" s="58"/>
      <c r="F791" s="58"/>
      <c r="G791" s="58"/>
      <c r="H791" s="58"/>
      <c r="I791" s="58"/>
      <c r="J791" s="58"/>
    </row>
    <row r="792" spans="1:10" ht="16" x14ac:dyDescent="0.2">
      <c r="A792" s="58"/>
      <c r="B792" s="58"/>
      <c r="C792" s="58"/>
      <c r="D792" s="58"/>
      <c r="E792" s="58"/>
      <c r="F792" s="58"/>
      <c r="G792" s="58"/>
      <c r="H792" s="58"/>
      <c r="I792" s="58"/>
      <c r="J792" s="58"/>
    </row>
    <row r="793" spans="1:10" ht="16" x14ac:dyDescent="0.2">
      <c r="A793" s="58"/>
      <c r="B793" s="58"/>
      <c r="C793" s="58"/>
      <c r="D793" s="58"/>
      <c r="E793" s="58"/>
      <c r="F793" s="58"/>
      <c r="G793" s="58"/>
      <c r="H793" s="58"/>
      <c r="I793" s="58"/>
      <c r="J793" s="58"/>
    </row>
    <row r="794" spans="1:10" ht="16" x14ac:dyDescent="0.2">
      <c r="A794" s="58"/>
      <c r="B794" s="58"/>
      <c r="C794" s="58"/>
      <c r="D794" s="58"/>
      <c r="E794" s="58"/>
      <c r="F794" s="58"/>
      <c r="G794" s="58"/>
      <c r="H794" s="58"/>
      <c r="I794" s="58"/>
      <c r="J794" s="58"/>
    </row>
    <row r="795" spans="1:10" ht="16" x14ac:dyDescent="0.2">
      <c r="A795" s="58"/>
      <c r="B795" s="58"/>
      <c r="C795" s="58"/>
      <c r="D795" s="58"/>
      <c r="E795" s="58"/>
      <c r="F795" s="58"/>
      <c r="G795" s="58"/>
      <c r="H795" s="58"/>
      <c r="I795" s="58"/>
      <c r="J795" s="58"/>
    </row>
    <row r="796" spans="1:10" ht="16" x14ac:dyDescent="0.2">
      <c r="A796" s="58"/>
      <c r="B796" s="58"/>
      <c r="C796" s="58"/>
      <c r="D796" s="58"/>
      <c r="E796" s="58"/>
      <c r="F796" s="58"/>
      <c r="G796" s="58"/>
      <c r="H796" s="58"/>
      <c r="I796" s="58"/>
      <c r="J796" s="58"/>
    </row>
    <row r="797" spans="1:10" ht="16" x14ac:dyDescent="0.2">
      <c r="A797" s="58"/>
      <c r="B797" s="58"/>
      <c r="C797" s="58"/>
      <c r="D797" s="58"/>
      <c r="E797" s="58"/>
      <c r="F797" s="58"/>
      <c r="G797" s="58"/>
      <c r="H797" s="58"/>
      <c r="I797" s="58"/>
      <c r="J797" s="58"/>
    </row>
    <row r="798" spans="1:10" ht="16" x14ac:dyDescent="0.2">
      <c r="A798" s="58"/>
      <c r="B798" s="58"/>
      <c r="C798" s="58"/>
      <c r="D798" s="58"/>
      <c r="E798" s="58"/>
      <c r="F798" s="58"/>
      <c r="G798" s="58"/>
      <c r="H798" s="58"/>
      <c r="I798" s="58"/>
      <c r="J798" s="58"/>
    </row>
    <row r="799" spans="1:10" ht="16" x14ac:dyDescent="0.2">
      <c r="A799" s="58"/>
      <c r="B799" s="58"/>
      <c r="C799" s="58"/>
      <c r="D799" s="58"/>
      <c r="E799" s="58"/>
      <c r="F799" s="58"/>
      <c r="G799" s="58"/>
      <c r="H799" s="58"/>
      <c r="I799" s="58"/>
      <c r="J799" s="58"/>
    </row>
    <row r="800" spans="1:10" ht="16" x14ac:dyDescent="0.2">
      <c r="A800" s="58"/>
      <c r="B800" s="58"/>
      <c r="C800" s="58"/>
      <c r="D800" s="58"/>
      <c r="E800" s="58"/>
      <c r="F800" s="58"/>
      <c r="G800" s="58"/>
      <c r="H800" s="58"/>
      <c r="I800" s="58"/>
      <c r="J800" s="58"/>
    </row>
    <row r="801" spans="1:10" ht="16" x14ac:dyDescent="0.2">
      <c r="A801" s="58"/>
      <c r="B801" s="58"/>
      <c r="C801" s="58"/>
      <c r="D801" s="58"/>
      <c r="E801" s="58"/>
      <c r="F801" s="58"/>
      <c r="G801" s="58"/>
      <c r="H801" s="58"/>
      <c r="I801" s="58"/>
      <c r="J801" s="58"/>
    </row>
    <row r="802" spans="1:10" ht="16" x14ac:dyDescent="0.2">
      <c r="A802" s="58"/>
      <c r="B802" s="58"/>
      <c r="C802" s="58"/>
      <c r="D802" s="58"/>
      <c r="E802" s="58"/>
      <c r="F802" s="58"/>
      <c r="G802" s="58"/>
      <c r="H802" s="58"/>
      <c r="I802" s="58"/>
      <c r="J802" s="58"/>
    </row>
    <row r="803" spans="1:10" ht="16" x14ac:dyDescent="0.2">
      <c r="A803" s="58"/>
      <c r="B803" s="58"/>
      <c r="C803" s="58"/>
      <c r="D803" s="58"/>
      <c r="E803" s="58"/>
      <c r="F803" s="58"/>
      <c r="G803" s="58"/>
      <c r="H803" s="58"/>
      <c r="I803" s="58"/>
      <c r="J803" s="58"/>
    </row>
    <row r="804" spans="1:10" ht="16" x14ac:dyDescent="0.2">
      <c r="A804" s="58"/>
      <c r="B804" s="58"/>
      <c r="C804" s="58"/>
      <c r="D804" s="58"/>
      <c r="E804" s="58"/>
      <c r="F804" s="58"/>
      <c r="G804" s="58"/>
      <c r="H804" s="58"/>
      <c r="I804" s="58"/>
      <c r="J804" s="58"/>
    </row>
    <row r="805" spans="1:10" ht="16" x14ac:dyDescent="0.2">
      <c r="A805" s="58"/>
      <c r="B805" s="58"/>
      <c r="C805" s="58"/>
      <c r="D805" s="58"/>
      <c r="E805" s="58"/>
      <c r="F805" s="58"/>
      <c r="G805" s="58"/>
      <c r="H805" s="58"/>
      <c r="I805" s="58"/>
      <c r="J805" s="58"/>
    </row>
    <row r="806" spans="1:10" ht="16" x14ac:dyDescent="0.2">
      <c r="A806" s="58"/>
      <c r="B806" s="58"/>
      <c r="C806" s="58"/>
      <c r="D806" s="58"/>
      <c r="E806" s="58"/>
      <c r="F806" s="58"/>
      <c r="G806" s="58"/>
      <c r="H806" s="58"/>
      <c r="I806" s="58"/>
      <c r="J806" s="58"/>
    </row>
    <row r="807" spans="1:10" ht="16" x14ac:dyDescent="0.2">
      <c r="A807" s="58"/>
      <c r="B807" s="58"/>
      <c r="C807" s="58"/>
      <c r="D807" s="58"/>
      <c r="E807" s="58"/>
      <c r="F807" s="58"/>
      <c r="G807" s="58"/>
      <c r="H807" s="58"/>
      <c r="I807" s="58"/>
      <c r="J807" s="58"/>
    </row>
    <row r="808" spans="1:10" ht="16" x14ac:dyDescent="0.2">
      <c r="A808" s="58"/>
      <c r="B808" s="58"/>
      <c r="C808" s="58"/>
      <c r="D808" s="58"/>
      <c r="E808" s="58"/>
      <c r="F808" s="58"/>
      <c r="G808" s="58"/>
      <c r="H808" s="58"/>
      <c r="I808" s="58"/>
      <c r="J808" s="58"/>
    </row>
    <row r="809" spans="1:10" ht="16" x14ac:dyDescent="0.2">
      <c r="A809" s="58"/>
      <c r="B809" s="58"/>
      <c r="C809" s="58"/>
      <c r="D809" s="58"/>
      <c r="E809" s="58"/>
      <c r="F809" s="58"/>
      <c r="G809" s="58"/>
      <c r="H809" s="58"/>
      <c r="I809" s="58"/>
      <c r="J809" s="58"/>
    </row>
    <row r="810" spans="1:10" ht="16" x14ac:dyDescent="0.2">
      <c r="A810" s="58"/>
      <c r="B810" s="58"/>
      <c r="C810" s="58"/>
      <c r="D810" s="58"/>
      <c r="E810" s="58"/>
      <c r="F810" s="58"/>
      <c r="G810" s="58"/>
      <c r="H810" s="58"/>
      <c r="I810" s="58"/>
      <c r="J810" s="58"/>
    </row>
    <row r="811" spans="1:10" ht="16" x14ac:dyDescent="0.2">
      <c r="A811" s="58"/>
      <c r="B811" s="58"/>
      <c r="C811" s="58"/>
      <c r="D811" s="58"/>
      <c r="E811" s="58"/>
      <c r="F811" s="58"/>
      <c r="G811" s="58"/>
      <c r="H811" s="58"/>
      <c r="I811" s="58"/>
      <c r="J811" s="58"/>
    </row>
    <row r="812" spans="1:10" ht="16" x14ac:dyDescent="0.2">
      <c r="A812" s="58"/>
      <c r="B812" s="58"/>
      <c r="C812" s="58"/>
      <c r="D812" s="58"/>
      <c r="E812" s="58"/>
      <c r="F812" s="58"/>
      <c r="G812" s="58"/>
      <c r="H812" s="58"/>
      <c r="I812" s="58"/>
      <c r="J812" s="58"/>
    </row>
    <row r="813" spans="1:10" ht="16" x14ac:dyDescent="0.2">
      <c r="A813" s="58"/>
      <c r="B813" s="58"/>
      <c r="C813" s="58"/>
      <c r="D813" s="58"/>
      <c r="E813" s="58"/>
      <c r="F813" s="58"/>
      <c r="G813" s="58"/>
      <c r="H813" s="58"/>
      <c r="I813" s="58"/>
      <c r="J813" s="58"/>
    </row>
    <row r="814" spans="1:10" ht="16" x14ac:dyDescent="0.2">
      <c r="A814" s="58"/>
      <c r="B814" s="58"/>
      <c r="C814" s="58"/>
      <c r="D814" s="58"/>
      <c r="E814" s="58"/>
      <c r="F814" s="58"/>
      <c r="G814" s="58"/>
      <c r="H814" s="58"/>
      <c r="I814" s="58"/>
      <c r="J814" s="58"/>
    </row>
    <row r="815" spans="1:10" ht="16" x14ac:dyDescent="0.2">
      <c r="A815" s="58"/>
      <c r="B815" s="58"/>
      <c r="C815" s="58"/>
      <c r="D815" s="58"/>
      <c r="E815" s="58"/>
      <c r="F815" s="58"/>
      <c r="G815" s="58"/>
      <c r="H815" s="58"/>
      <c r="I815" s="58"/>
      <c r="J815" s="58"/>
    </row>
    <row r="816" spans="1:10" ht="16" x14ac:dyDescent="0.2">
      <c r="A816" s="58"/>
      <c r="B816" s="58"/>
      <c r="C816" s="58"/>
      <c r="D816" s="58"/>
      <c r="E816" s="58"/>
      <c r="F816" s="58"/>
      <c r="G816" s="58"/>
      <c r="H816" s="58"/>
      <c r="I816" s="58"/>
      <c r="J816" s="58"/>
    </row>
    <row r="817" spans="1:10" ht="16" x14ac:dyDescent="0.2">
      <c r="A817" s="58"/>
      <c r="B817" s="58"/>
      <c r="C817" s="58"/>
      <c r="D817" s="58"/>
      <c r="E817" s="58"/>
      <c r="F817" s="58"/>
      <c r="G817" s="58"/>
      <c r="H817" s="58"/>
      <c r="I817" s="58"/>
      <c r="J817" s="58"/>
    </row>
    <row r="818" spans="1:10" ht="16" x14ac:dyDescent="0.2">
      <c r="A818" s="58"/>
      <c r="B818" s="58"/>
      <c r="C818" s="58"/>
      <c r="D818" s="58"/>
      <c r="E818" s="58"/>
      <c r="F818" s="58"/>
      <c r="G818" s="58"/>
      <c r="H818" s="58"/>
      <c r="I818" s="58"/>
      <c r="J818" s="58"/>
    </row>
    <row r="819" spans="1:10" ht="16" x14ac:dyDescent="0.2">
      <c r="A819" s="58"/>
      <c r="B819" s="58"/>
      <c r="C819" s="58"/>
      <c r="D819" s="58"/>
      <c r="E819" s="58"/>
      <c r="F819" s="58"/>
      <c r="G819" s="58"/>
      <c r="H819" s="58"/>
      <c r="I819" s="58"/>
      <c r="J819" s="58"/>
    </row>
    <row r="820" spans="1:10" ht="16" x14ac:dyDescent="0.2">
      <c r="A820" s="58"/>
      <c r="B820" s="58"/>
      <c r="C820" s="58"/>
      <c r="D820" s="58"/>
      <c r="E820" s="58"/>
      <c r="F820" s="58"/>
      <c r="G820" s="58"/>
      <c r="H820" s="58"/>
      <c r="I820" s="58"/>
      <c r="J820" s="58"/>
    </row>
    <row r="821" spans="1:10" ht="16" x14ac:dyDescent="0.2">
      <c r="A821" s="58"/>
      <c r="B821" s="58"/>
      <c r="C821" s="58"/>
      <c r="D821" s="58"/>
      <c r="E821" s="58"/>
      <c r="F821" s="58"/>
      <c r="G821" s="58"/>
      <c r="H821" s="58"/>
      <c r="I821" s="58"/>
      <c r="J821" s="58"/>
    </row>
    <row r="822" spans="1:10" ht="16" x14ac:dyDescent="0.2">
      <c r="A822" s="58"/>
      <c r="B822" s="58"/>
      <c r="C822" s="58"/>
      <c r="D822" s="58"/>
      <c r="E822" s="58"/>
      <c r="F822" s="58"/>
      <c r="G822" s="58"/>
      <c r="H822" s="58"/>
      <c r="I822" s="58"/>
      <c r="J822" s="58"/>
    </row>
    <row r="823" spans="1:10" ht="16" x14ac:dyDescent="0.2">
      <c r="A823" s="58"/>
      <c r="B823" s="58"/>
      <c r="C823" s="58"/>
      <c r="D823" s="58"/>
      <c r="E823" s="58"/>
      <c r="F823" s="58"/>
      <c r="G823" s="58"/>
      <c r="H823" s="58"/>
      <c r="I823" s="58"/>
      <c r="J823" s="58"/>
    </row>
    <row r="824" spans="1:10" ht="16" x14ac:dyDescent="0.2">
      <c r="A824" s="58"/>
      <c r="B824" s="58"/>
      <c r="C824" s="58"/>
      <c r="D824" s="58"/>
      <c r="E824" s="58"/>
      <c r="F824" s="58"/>
      <c r="G824" s="58"/>
      <c r="H824" s="58"/>
      <c r="I824" s="58"/>
      <c r="J824" s="58"/>
    </row>
    <row r="825" spans="1:10" ht="16" x14ac:dyDescent="0.2">
      <c r="A825" s="58"/>
      <c r="B825" s="58"/>
      <c r="C825" s="58"/>
      <c r="D825" s="58"/>
      <c r="E825" s="58"/>
      <c r="F825" s="58"/>
      <c r="G825" s="58"/>
      <c r="H825" s="58"/>
      <c r="I825" s="58"/>
      <c r="J825" s="58"/>
    </row>
    <row r="826" spans="1:10" ht="16" x14ac:dyDescent="0.2">
      <c r="A826" s="58"/>
      <c r="B826" s="58"/>
      <c r="C826" s="58"/>
      <c r="D826" s="58"/>
      <c r="E826" s="58"/>
      <c r="F826" s="58"/>
      <c r="G826" s="58"/>
      <c r="H826" s="58"/>
      <c r="I826" s="58"/>
      <c r="J826" s="58"/>
    </row>
    <row r="827" spans="1:10" ht="16" x14ac:dyDescent="0.2">
      <c r="A827" s="58"/>
      <c r="B827" s="58"/>
      <c r="C827" s="58"/>
      <c r="D827" s="58"/>
      <c r="E827" s="58"/>
      <c r="F827" s="58"/>
      <c r="G827" s="58"/>
      <c r="H827" s="58"/>
      <c r="I827" s="58"/>
      <c r="J827" s="58"/>
    </row>
    <row r="828" spans="1:10" ht="16" x14ac:dyDescent="0.2">
      <c r="A828" s="58"/>
      <c r="B828" s="58"/>
      <c r="C828" s="58"/>
      <c r="D828" s="58"/>
      <c r="E828" s="58"/>
      <c r="F828" s="58"/>
      <c r="G828" s="58"/>
      <c r="H828" s="58"/>
      <c r="I828" s="58"/>
      <c r="J828" s="58"/>
    </row>
    <row r="829" spans="1:10" ht="16" x14ac:dyDescent="0.2">
      <c r="A829" s="58"/>
      <c r="B829" s="58"/>
      <c r="C829" s="58"/>
      <c r="D829" s="58"/>
      <c r="E829" s="58"/>
      <c r="F829" s="58"/>
      <c r="G829" s="58"/>
      <c r="H829" s="58"/>
      <c r="I829" s="58"/>
      <c r="J829" s="58"/>
    </row>
    <row r="830" spans="1:10" ht="16" x14ac:dyDescent="0.2">
      <c r="A830" s="58"/>
      <c r="B830" s="58"/>
      <c r="C830" s="58"/>
      <c r="D830" s="58"/>
      <c r="E830" s="58"/>
      <c r="F830" s="58"/>
      <c r="G830" s="58"/>
      <c r="H830" s="58"/>
      <c r="I830" s="58"/>
      <c r="J830" s="58"/>
    </row>
    <row r="831" spans="1:10" ht="16" x14ac:dyDescent="0.2">
      <c r="A831" s="58"/>
      <c r="B831" s="58"/>
      <c r="C831" s="58"/>
      <c r="D831" s="58"/>
      <c r="E831" s="58"/>
      <c r="F831" s="58"/>
      <c r="G831" s="58"/>
      <c r="H831" s="58"/>
      <c r="I831" s="58"/>
      <c r="J831" s="58"/>
    </row>
    <row r="832" spans="1:10" ht="16" x14ac:dyDescent="0.2">
      <c r="A832" s="58"/>
      <c r="B832" s="58"/>
      <c r="C832" s="58"/>
      <c r="D832" s="58"/>
      <c r="E832" s="58"/>
      <c r="F832" s="58"/>
      <c r="G832" s="58"/>
      <c r="H832" s="58"/>
      <c r="I832" s="58"/>
      <c r="J832" s="58"/>
    </row>
    <row r="833" spans="1:10" ht="16" x14ac:dyDescent="0.2">
      <c r="A833" s="58"/>
      <c r="B833" s="58"/>
      <c r="C833" s="58"/>
      <c r="D833" s="58"/>
      <c r="E833" s="58"/>
      <c r="F833" s="58"/>
      <c r="G833" s="58"/>
      <c r="H833" s="58"/>
      <c r="I833" s="58"/>
      <c r="J833" s="58"/>
    </row>
    <row r="834" spans="1:10" ht="16" x14ac:dyDescent="0.2">
      <c r="A834" s="58"/>
      <c r="B834" s="58"/>
      <c r="C834" s="58"/>
      <c r="D834" s="58"/>
      <c r="E834" s="58"/>
      <c r="F834" s="58"/>
      <c r="G834" s="58"/>
      <c r="H834" s="58"/>
      <c r="I834" s="58"/>
      <c r="J834" s="58"/>
    </row>
    <row r="835" spans="1:10" ht="16" x14ac:dyDescent="0.2">
      <c r="A835" s="58"/>
      <c r="B835" s="58"/>
      <c r="C835" s="58"/>
      <c r="D835" s="58"/>
      <c r="E835" s="58"/>
      <c r="F835" s="58"/>
      <c r="G835" s="58"/>
      <c r="H835" s="58"/>
      <c r="I835" s="58"/>
      <c r="J835" s="58"/>
    </row>
    <row r="836" spans="1:10" ht="16" x14ac:dyDescent="0.2">
      <c r="A836" s="58"/>
      <c r="B836" s="58"/>
      <c r="C836" s="58"/>
      <c r="D836" s="58"/>
      <c r="E836" s="58"/>
      <c r="F836" s="58"/>
      <c r="G836" s="58"/>
      <c r="H836" s="58"/>
      <c r="I836" s="58"/>
      <c r="J836" s="58"/>
    </row>
    <row r="837" spans="1:10" ht="16" x14ac:dyDescent="0.2">
      <c r="A837" s="58"/>
      <c r="B837" s="58"/>
      <c r="C837" s="58"/>
      <c r="D837" s="58"/>
      <c r="E837" s="58"/>
      <c r="F837" s="58"/>
      <c r="G837" s="58"/>
      <c r="H837" s="58"/>
      <c r="I837" s="58"/>
      <c r="J837" s="58"/>
    </row>
    <row r="838" spans="1:10" ht="16" x14ac:dyDescent="0.2">
      <c r="A838" s="58"/>
      <c r="B838" s="58"/>
      <c r="C838" s="58"/>
      <c r="D838" s="58"/>
      <c r="E838" s="58"/>
      <c r="F838" s="58"/>
      <c r="G838" s="58"/>
      <c r="H838" s="58"/>
      <c r="I838" s="58"/>
      <c r="J838" s="58"/>
    </row>
    <row r="839" spans="1:10" ht="16" x14ac:dyDescent="0.2">
      <c r="A839" s="58"/>
      <c r="B839" s="58"/>
      <c r="C839" s="58"/>
      <c r="D839" s="58"/>
      <c r="E839" s="58"/>
      <c r="F839" s="58"/>
      <c r="G839" s="58"/>
      <c r="H839" s="58"/>
      <c r="I839" s="58"/>
      <c r="J839" s="58"/>
    </row>
    <row r="840" spans="1:10" ht="16" x14ac:dyDescent="0.2">
      <c r="A840" s="58"/>
      <c r="B840" s="58"/>
      <c r="C840" s="58"/>
      <c r="D840" s="58"/>
      <c r="E840" s="58"/>
      <c r="F840" s="58"/>
      <c r="G840" s="58"/>
      <c r="H840" s="58"/>
      <c r="I840" s="58"/>
      <c r="J840" s="58"/>
    </row>
    <row r="841" spans="1:10" ht="16" x14ac:dyDescent="0.2">
      <c r="A841" s="58"/>
      <c r="B841" s="58"/>
      <c r="C841" s="58"/>
      <c r="D841" s="58"/>
      <c r="E841" s="58"/>
      <c r="F841" s="58"/>
      <c r="G841" s="58"/>
      <c r="H841" s="58"/>
      <c r="I841" s="58"/>
      <c r="J841" s="58"/>
    </row>
    <row r="842" spans="1:10" ht="16" x14ac:dyDescent="0.2">
      <c r="A842" s="58"/>
      <c r="B842" s="58"/>
      <c r="C842" s="58"/>
      <c r="D842" s="58"/>
      <c r="E842" s="58"/>
      <c r="F842" s="58"/>
      <c r="G842" s="58"/>
      <c r="H842" s="58"/>
      <c r="I842" s="58"/>
      <c r="J842" s="58"/>
    </row>
    <row r="843" spans="1:10" ht="16" x14ac:dyDescent="0.2">
      <c r="A843" s="58"/>
      <c r="B843" s="58"/>
      <c r="C843" s="58"/>
      <c r="D843" s="58"/>
      <c r="E843" s="58"/>
      <c r="F843" s="58"/>
      <c r="G843" s="58"/>
      <c r="H843" s="58"/>
      <c r="I843" s="58"/>
      <c r="J843" s="58"/>
    </row>
    <row r="844" spans="1:10" ht="16" x14ac:dyDescent="0.2">
      <c r="A844" s="58"/>
      <c r="B844" s="58"/>
      <c r="C844" s="58"/>
      <c r="D844" s="58"/>
      <c r="E844" s="58"/>
      <c r="F844" s="58"/>
      <c r="G844" s="58"/>
      <c r="H844" s="58"/>
      <c r="I844" s="58"/>
      <c r="J844" s="58"/>
    </row>
    <row r="845" spans="1:10" ht="16" x14ac:dyDescent="0.2">
      <c r="A845" s="58"/>
      <c r="B845" s="58"/>
      <c r="C845" s="58"/>
      <c r="D845" s="58"/>
      <c r="E845" s="58"/>
      <c r="F845" s="58"/>
      <c r="G845" s="58"/>
      <c r="H845" s="58"/>
      <c r="I845" s="58"/>
      <c r="J845" s="58"/>
    </row>
    <row r="846" spans="1:10" ht="16" x14ac:dyDescent="0.2">
      <c r="A846" s="58"/>
      <c r="B846" s="58"/>
      <c r="C846" s="58"/>
      <c r="D846" s="58"/>
      <c r="E846" s="58"/>
      <c r="F846" s="58"/>
      <c r="G846" s="58"/>
      <c r="H846" s="58"/>
      <c r="I846" s="58"/>
      <c r="J846" s="58"/>
    </row>
    <row r="847" spans="1:10" ht="16" x14ac:dyDescent="0.2">
      <c r="A847" s="58"/>
      <c r="B847" s="58"/>
      <c r="C847" s="58"/>
      <c r="D847" s="58"/>
      <c r="E847" s="58"/>
      <c r="F847" s="58"/>
      <c r="G847" s="58"/>
      <c r="H847" s="58"/>
      <c r="I847" s="58"/>
      <c r="J847" s="58"/>
    </row>
    <row r="848" spans="1:10" ht="16" x14ac:dyDescent="0.2">
      <c r="A848" s="58"/>
      <c r="B848" s="58"/>
      <c r="C848" s="58"/>
      <c r="D848" s="58"/>
      <c r="E848" s="58"/>
      <c r="F848" s="58"/>
      <c r="G848" s="58"/>
      <c r="H848" s="58"/>
      <c r="I848" s="58"/>
      <c r="J848" s="58"/>
    </row>
    <row r="849" spans="1:10" ht="16" x14ac:dyDescent="0.2">
      <c r="A849" s="58"/>
      <c r="B849" s="58"/>
      <c r="C849" s="58"/>
      <c r="D849" s="58"/>
      <c r="E849" s="58"/>
      <c r="F849" s="58"/>
      <c r="G849" s="58"/>
      <c r="H849" s="58"/>
      <c r="I849" s="58"/>
      <c r="J849" s="58"/>
    </row>
    <row r="850" spans="1:10" ht="16" x14ac:dyDescent="0.2">
      <c r="A850" s="58"/>
      <c r="B850" s="58"/>
      <c r="C850" s="58"/>
      <c r="D850" s="58"/>
      <c r="E850" s="58"/>
      <c r="F850" s="58"/>
      <c r="G850" s="58"/>
      <c r="H850" s="58"/>
      <c r="I850" s="58"/>
      <c r="J850" s="58"/>
    </row>
    <row r="851" spans="1:10" ht="16" x14ac:dyDescent="0.2">
      <c r="A851" s="58"/>
      <c r="B851" s="58"/>
      <c r="C851" s="58"/>
      <c r="D851" s="58"/>
      <c r="E851" s="58"/>
      <c r="F851" s="58"/>
      <c r="G851" s="58"/>
      <c r="H851" s="58"/>
      <c r="I851" s="58"/>
      <c r="J851" s="58"/>
    </row>
    <row r="852" spans="1:10" ht="16" x14ac:dyDescent="0.2">
      <c r="A852" s="58"/>
      <c r="B852" s="58"/>
      <c r="C852" s="58"/>
      <c r="D852" s="58"/>
      <c r="E852" s="58"/>
      <c r="F852" s="58"/>
      <c r="G852" s="58"/>
      <c r="H852" s="58"/>
      <c r="I852" s="58"/>
      <c r="J852" s="58"/>
    </row>
    <row r="853" spans="1:10" ht="16" x14ac:dyDescent="0.2">
      <c r="A853" s="58"/>
      <c r="B853" s="58"/>
      <c r="C853" s="58"/>
      <c r="D853" s="58"/>
      <c r="E853" s="58"/>
      <c r="F853" s="58"/>
      <c r="G853" s="58"/>
      <c r="H853" s="58"/>
      <c r="I853" s="58"/>
      <c r="J853" s="58"/>
    </row>
    <row r="854" spans="1:10" ht="16" x14ac:dyDescent="0.2">
      <c r="A854" s="58"/>
      <c r="B854" s="58"/>
      <c r="C854" s="58"/>
      <c r="D854" s="58"/>
      <c r="E854" s="58"/>
      <c r="F854" s="58"/>
      <c r="G854" s="58"/>
      <c r="H854" s="58"/>
      <c r="I854" s="58"/>
      <c r="J854" s="58"/>
    </row>
    <row r="855" spans="1:10" ht="16" x14ac:dyDescent="0.2">
      <c r="A855" s="58"/>
      <c r="B855" s="58"/>
      <c r="C855" s="58"/>
      <c r="D855" s="58"/>
      <c r="E855" s="58"/>
      <c r="F855" s="58"/>
      <c r="G855" s="58"/>
      <c r="H855" s="58"/>
      <c r="I855" s="58"/>
      <c r="J855" s="58"/>
    </row>
    <row r="856" spans="1:10" ht="16" x14ac:dyDescent="0.2">
      <c r="A856" s="58"/>
      <c r="B856" s="58"/>
      <c r="C856" s="58"/>
      <c r="D856" s="58"/>
      <c r="E856" s="58"/>
      <c r="F856" s="58"/>
      <c r="G856" s="58"/>
      <c r="H856" s="58"/>
      <c r="I856" s="58"/>
      <c r="J856" s="58"/>
    </row>
    <row r="857" spans="1:10" ht="16" x14ac:dyDescent="0.2">
      <c r="A857" s="58"/>
      <c r="B857" s="58"/>
      <c r="C857" s="58"/>
      <c r="D857" s="58"/>
      <c r="E857" s="58"/>
      <c r="F857" s="58"/>
      <c r="G857" s="58"/>
      <c r="H857" s="58"/>
      <c r="I857" s="58"/>
      <c r="J857" s="58"/>
    </row>
    <row r="858" spans="1:10" ht="16" x14ac:dyDescent="0.2">
      <c r="A858" s="58"/>
      <c r="B858" s="58"/>
      <c r="C858" s="58"/>
      <c r="D858" s="58"/>
      <c r="E858" s="58"/>
      <c r="F858" s="58"/>
      <c r="G858" s="58"/>
      <c r="H858" s="58"/>
      <c r="I858" s="58"/>
      <c r="J858" s="58"/>
    </row>
    <row r="859" spans="1:10" ht="16" x14ac:dyDescent="0.2">
      <c r="A859" s="58"/>
      <c r="B859" s="58"/>
      <c r="C859" s="58"/>
      <c r="D859" s="58"/>
      <c r="E859" s="58"/>
      <c r="F859" s="58"/>
      <c r="G859" s="58"/>
      <c r="H859" s="58"/>
      <c r="I859" s="58"/>
      <c r="J859" s="58"/>
    </row>
    <row r="860" spans="1:10" ht="16" x14ac:dyDescent="0.2">
      <c r="A860" s="58"/>
      <c r="B860" s="58"/>
      <c r="C860" s="58"/>
      <c r="D860" s="58"/>
      <c r="E860" s="58"/>
      <c r="F860" s="58"/>
      <c r="G860" s="58"/>
      <c r="H860" s="58"/>
      <c r="I860" s="58"/>
      <c r="J860" s="58"/>
    </row>
    <row r="861" spans="1:10" ht="16" x14ac:dyDescent="0.2">
      <c r="A861" s="58"/>
      <c r="B861" s="58"/>
      <c r="C861" s="58"/>
      <c r="D861" s="58"/>
      <c r="E861" s="58"/>
      <c r="F861" s="58"/>
      <c r="G861" s="58"/>
      <c r="H861" s="58"/>
      <c r="I861" s="58"/>
      <c r="J861" s="58"/>
    </row>
    <row r="862" spans="1:10" ht="16" x14ac:dyDescent="0.2">
      <c r="A862" s="58"/>
      <c r="B862" s="58"/>
      <c r="C862" s="58"/>
      <c r="D862" s="58"/>
      <c r="E862" s="58"/>
      <c r="F862" s="58"/>
      <c r="G862" s="58"/>
      <c r="H862" s="58"/>
      <c r="I862" s="58"/>
      <c r="J862" s="58"/>
    </row>
    <row r="863" spans="1:10" ht="16" x14ac:dyDescent="0.2">
      <c r="A863" s="58"/>
      <c r="B863" s="58"/>
      <c r="C863" s="58"/>
      <c r="D863" s="58"/>
      <c r="E863" s="58"/>
      <c r="F863" s="58"/>
      <c r="G863" s="58"/>
      <c r="H863" s="58"/>
      <c r="I863" s="58"/>
      <c r="J863" s="58"/>
    </row>
    <row r="864" spans="1:10" ht="16" x14ac:dyDescent="0.2">
      <c r="A864" s="58"/>
      <c r="B864" s="58"/>
      <c r="C864" s="58"/>
      <c r="D864" s="58"/>
      <c r="E864" s="58"/>
      <c r="F864" s="58"/>
      <c r="G864" s="58"/>
      <c r="H864" s="58"/>
      <c r="I864" s="58"/>
      <c r="J864" s="58"/>
    </row>
    <row r="865" spans="1:10" ht="16" x14ac:dyDescent="0.2">
      <c r="A865" s="58"/>
      <c r="B865" s="58"/>
      <c r="C865" s="58"/>
      <c r="D865" s="58"/>
      <c r="E865" s="58"/>
      <c r="F865" s="58"/>
      <c r="G865" s="58"/>
      <c r="H865" s="58"/>
      <c r="I865" s="58"/>
      <c r="J865" s="58"/>
    </row>
    <row r="866" spans="1:10" ht="16" x14ac:dyDescent="0.2">
      <c r="A866" s="58"/>
      <c r="B866" s="58"/>
      <c r="C866" s="58"/>
      <c r="D866" s="58"/>
      <c r="E866" s="58"/>
      <c r="F866" s="58"/>
      <c r="G866" s="58"/>
      <c r="H866" s="58"/>
      <c r="I866" s="58"/>
      <c r="J866" s="58"/>
    </row>
    <row r="867" spans="1:10" ht="16" x14ac:dyDescent="0.2">
      <c r="A867" s="58"/>
      <c r="B867" s="58"/>
      <c r="C867" s="58"/>
      <c r="D867" s="58"/>
      <c r="E867" s="58"/>
      <c r="F867" s="58"/>
      <c r="G867" s="58"/>
      <c r="H867" s="58"/>
      <c r="I867" s="58"/>
      <c r="J867" s="58"/>
    </row>
    <row r="868" spans="1:10" ht="16" x14ac:dyDescent="0.2">
      <c r="A868" s="58"/>
      <c r="B868" s="58"/>
      <c r="C868" s="58"/>
      <c r="D868" s="58"/>
      <c r="E868" s="58"/>
      <c r="F868" s="58"/>
      <c r="G868" s="58"/>
      <c r="H868" s="58"/>
      <c r="I868" s="58"/>
      <c r="J868" s="58"/>
    </row>
    <row r="869" spans="1:10" ht="16" x14ac:dyDescent="0.2">
      <c r="A869" s="58"/>
      <c r="B869" s="58"/>
      <c r="C869" s="58"/>
      <c r="D869" s="58"/>
      <c r="E869" s="58"/>
      <c r="F869" s="58"/>
      <c r="G869" s="58"/>
      <c r="H869" s="58"/>
      <c r="I869" s="58"/>
      <c r="J869" s="58"/>
    </row>
    <row r="870" spans="1:10" ht="16" x14ac:dyDescent="0.2">
      <c r="A870" s="58"/>
      <c r="B870" s="58"/>
      <c r="C870" s="58"/>
      <c r="D870" s="58"/>
      <c r="E870" s="58"/>
      <c r="F870" s="58"/>
      <c r="G870" s="58"/>
      <c r="H870" s="58"/>
      <c r="I870" s="58"/>
      <c r="J870" s="58"/>
    </row>
    <row r="871" spans="1:10" ht="16" x14ac:dyDescent="0.2">
      <c r="A871" s="58"/>
      <c r="B871" s="58"/>
      <c r="C871" s="58"/>
      <c r="D871" s="58"/>
      <c r="E871" s="58"/>
      <c r="F871" s="58"/>
      <c r="G871" s="58"/>
      <c r="H871" s="58"/>
      <c r="I871" s="58"/>
      <c r="J871" s="58"/>
    </row>
    <row r="872" spans="1:10" ht="16" x14ac:dyDescent="0.2">
      <c r="A872" s="58"/>
      <c r="B872" s="58"/>
      <c r="C872" s="58"/>
      <c r="D872" s="58"/>
      <c r="E872" s="58"/>
      <c r="F872" s="58"/>
      <c r="G872" s="58"/>
      <c r="H872" s="58"/>
      <c r="I872" s="58"/>
      <c r="J872" s="58"/>
    </row>
    <row r="873" spans="1:10" ht="16" x14ac:dyDescent="0.2">
      <c r="A873" s="58"/>
      <c r="B873" s="58"/>
      <c r="C873" s="58"/>
      <c r="D873" s="58"/>
      <c r="E873" s="58"/>
      <c r="F873" s="58"/>
      <c r="G873" s="58"/>
      <c r="H873" s="58"/>
      <c r="I873" s="58"/>
      <c r="J873" s="58"/>
    </row>
    <row r="874" spans="1:10" ht="16" x14ac:dyDescent="0.2">
      <c r="A874" s="58"/>
      <c r="B874" s="58"/>
      <c r="C874" s="58"/>
      <c r="D874" s="58"/>
      <c r="E874" s="58"/>
      <c r="F874" s="58"/>
      <c r="G874" s="58"/>
      <c r="H874" s="58"/>
      <c r="I874" s="58"/>
      <c r="J874" s="58"/>
    </row>
    <row r="875" spans="1:10" ht="16" x14ac:dyDescent="0.2">
      <c r="A875" s="58"/>
      <c r="B875" s="58"/>
      <c r="C875" s="58"/>
      <c r="D875" s="58"/>
      <c r="E875" s="58"/>
      <c r="F875" s="58"/>
      <c r="G875" s="58"/>
      <c r="H875" s="58"/>
      <c r="I875" s="58"/>
      <c r="J875" s="58"/>
    </row>
    <row r="876" spans="1:10" ht="16" x14ac:dyDescent="0.2">
      <c r="A876" s="58"/>
      <c r="B876" s="58"/>
      <c r="C876" s="58"/>
      <c r="D876" s="58"/>
      <c r="E876" s="58"/>
      <c r="F876" s="58"/>
      <c r="G876" s="58"/>
      <c r="H876" s="58"/>
      <c r="I876" s="58"/>
      <c r="J876" s="58"/>
    </row>
    <row r="877" spans="1:10" ht="16" x14ac:dyDescent="0.2">
      <c r="A877" s="58"/>
      <c r="B877" s="58"/>
      <c r="C877" s="58"/>
      <c r="D877" s="58"/>
      <c r="E877" s="58"/>
      <c r="F877" s="58"/>
      <c r="G877" s="58"/>
      <c r="H877" s="58"/>
      <c r="I877" s="58"/>
      <c r="J877" s="58"/>
    </row>
    <row r="878" spans="1:10" ht="16" x14ac:dyDescent="0.2">
      <c r="A878" s="58"/>
      <c r="B878" s="58"/>
      <c r="C878" s="58"/>
      <c r="D878" s="58"/>
      <c r="E878" s="58"/>
      <c r="F878" s="58"/>
      <c r="G878" s="58"/>
      <c r="H878" s="58"/>
      <c r="I878" s="58"/>
      <c r="J878" s="58"/>
    </row>
    <row r="879" spans="1:10" ht="16" x14ac:dyDescent="0.2">
      <c r="A879" s="58"/>
      <c r="B879" s="58"/>
      <c r="C879" s="58"/>
      <c r="D879" s="58"/>
      <c r="E879" s="58"/>
      <c r="F879" s="58"/>
      <c r="G879" s="58"/>
      <c r="H879" s="58"/>
      <c r="I879" s="58"/>
      <c r="J879" s="58"/>
    </row>
    <row r="880" spans="1:10" ht="16" x14ac:dyDescent="0.2">
      <c r="A880" s="58"/>
      <c r="B880" s="58"/>
      <c r="C880" s="58"/>
      <c r="D880" s="58"/>
      <c r="E880" s="58"/>
      <c r="F880" s="58"/>
      <c r="G880" s="58"/>
      <c r="H880" s="58"/>
      <c r="I880" s="58"/>
      <c r="J880" s="58"/>
    </row>
    <row r="881" spans="1:10" ht="16" x14ac:dyDescent="0.2">
      <c r="A881" s="58"/>
      <c r="B881" s="58"/>
      <c r="C881" s="58"/>
      <c r="D881" s="58"/>
      <c r="E881" s="58"/>
      <c r="F881" s="58"/>
      <c r="G881" s="58"/>
      <c r="H881" s="58"/>
      <c r="I881" s="58"/>
      <c r="J881" s="58"/>
    </row>
    <row r="882" spans="1:10" ht="16" x14ac:dyDescent="0.2">
      <c r="A882" s="58"/>
      <c r="B882" s="58"/>
      <c r="C882" s="58"/>
      <c r="D882" s="58"/>
      <c r="E882" s="58"/>
      <c r="F882" s="58"/>
      <c r="G882" s="58"/>
      <c r="H882" s="58"/>
      <c r="I882" s="58"/>
      <c r="J882" s="58"/>
    </row>
    <row r="883" spans="1:10" ht="16" x14ac:dyDescent="0.2">
      <c r="A883" s="58"/>
      <c r="B883" s="58"/>
      <c r="C883" s="58"/>
      <c r="D883" s="58"/>
      <c r="E883" s="58"/>
      <c r="F883" s="58"/>
      <c r="G883" s="58"/>
      <c r="H883" s="58"/>
      <c r="I883" s="58"/>
      <c r="J883" s="58"/>
    </row>
    <row r="884" spans="1:10" ht="16" x14ac:dyDescent="0.2">
      <c r="A884" s="58"/>
      <c r="B884" s="58"/>
      <c r="C884" s="58"/>
      <c r="D884" s="58"/>
      <c r="E884" s="58"/>
      <c r="F884" s="58"/>
      <c r="G884" s="58"/>
      <c r="H884" s="58"/>
      <c r="I884" s="58"/>
      <c r="J884" s="58"/>
    </row>
    <row r="885" spans="1:10" ht="16" x14ac:dyDescent="0.2">
      <c r="A885" s="58"/>
      <c r="B885" s="58"/>
      <c r="C885" s="58"/>
      <c r="D885" s="58"/>
      <c r="E885" s="58"/>
      <c r="F885" s="58"/>
      <c r="G885" s="58"/>
      <c r="H885" s="58"/>
      <c r="I885" s="58"/>
      <c r="J885" s="58"/>
    </row>
    <row r="886" spans="1:10" ht="16" x14ac:dyDescent="0.2">
      <c r="A886" s="58"/>
      <c r="B886" s="58"/>
      <c r="C886" s="58"/>
      <c r="D886" s="58"/>
      <c r="E886" s="58"/>
      <c r="F886" s="58"/>
      <c r="G886" s="58"/>
      <c r="H886" s="58"/>
      <c r="I886" s="58"/>
      <c r="J886" s="58"/>
    </row>
    <row r="887" spans="1:10" ht="16" x14ac:dyDescent="0.2">
      <c r="A887" s="58"/>
      <c r="B887" s="58"/>
      <c r="C887" s="58"/>
      <c r="D887" s="58"/>
      <c r="E887" s="58"/>
      <c r="F887" s="58"/>
      <c r="G887" s="58"/>
      <c r="H887" s="58"/>
      <c r="I887" s="58"/>
      <c r="J887" s="58"/>
    </row>
    <row r="888" spans="1:10" ht="16" x14ac:dyDescent="0.2">
      <c r="A888" s="58"/>
      <c r="B888" s="58"/>
      <c r="C888" s="58"/>
      <c r="D888" s="58"/>
      <c r="E888" s="58"/>
      <c r="F888" s="58"/>
      <c r="G888" s="58"/>
      <c r="H888" s="58"/>
      <c r="I888" s="58"/>
      <c r="J888" s="58"/>
    </row>
    <row r="889" spans="1:10" ht="16" x14ac:dyDescent="0.2">
      <c r="A889" s="58"/>
      <c r="B889" s="58"/>
      <c r="C889" s="58"/>
      <c r="D889" s="58"/>
      <c r="E889" s="58"/>
      <c r="F889" s="58"/>
      <c r="G889" s="58"/>
      <c r="H889" s="58"/>
      <c r="I889" s="58"/>
      <c r="J889" s="58"/>
    </row>
    <row r="890" spans="1:10" ht="16" x14ac:dyDescent="0.2">
      <c r="A890" s="58"/>
      <c r="B890" s="58"/>
      <c r="C890" s="58"/>
      <c r="D890" s="58"/>
      <c r="E890" s="58"/>
      <c r="F890" s="58"/>
      <c r="G890" s="58"/>
      <c r="H890" s="58"/>
      <c r="I890" s="58"/>
      <c r="J890" s="58"/>
    </row>
    <row r="891" spans="1:10" ht="16" x14ac:dyDescent="0.2">
      <c r="A891" s="58"/>
      <c r="B891" s="58"/>
      <c r="C891" s="58"/>
      <c r="D891" s="58"/>
      <c r="E891" s="58"/>
      <c r="F891" s="58"/>
      <c r="G891" s="58"/>
      <c r="H891" s="58"/>
      <c r="I891" s="58"/>
      <c r="J891" s="58"/>
    </row>
    <row r="892" spans="1:10" ht="16" x14ac:dyDescent="0.2">
      <c r="A892" s="58"/>
      <c r="B892" s="58"/>
      <c r="C892" s="58"/>
      <c r="D892" s="58"/>
      <c r="E892" s="58"/>
      <c r="F892" s="58"/>
      <c r="G892" s="58"/>
      <c r="H892" s="58"/>
      <c r="I892" s="58"/>
      <c r="J892" s="58"/>
    </row>
    <row r="893" spans="1:10" ht="16" x14ac:dyDescent="0.2">
      <c r="A893" s="58"/>
      <c r="B893" s="58"/>
      <c r="C893" s="58"/>
      <c r="D893" s="58"/>
      <c r="E893" s="58"/>
      <c r="F893" s="58"/>
      <c r="G893" s="58"/>
      <c r="H893" s="58"/>
      <c r="I893" s="58"/>
      <c r="J893" s="58"/>
    </row>
    <row r="894" spans="1:10" ht="16" x14ac:dyDescent="0.2">
      <c r="A894" s="58"/>
      <c r="B894" s="58"/>
      <c r="C894" s="58"/>
      <c r="D894" s="58"/>
      <c r="E894" s="58"/>
      <c r="F894" s="58"/>
      <c r="G894" s="58"/>
      <c r="H894" s="58"/>
      <c r="I894" s="58"/>
      <c r="J894" s="58"/>
    </row>
    <row r="895" spans="1:10" ht="16" x14ac:dyDescent="0.2">
      <c r="A895" s="58"/>
      <c r="B895" s="58"/>
      <c r="C895" s="58"/>
      <c r="D895" s="58"/>
      <c r="E895" s="58"/>
      <c r="F895" s="58"/>
      <c r="G895" s="58"/>
      <c r="H895" s="58"/>
      <c r="I895" s="58"/>
      <c r="J895" s="58"/>
    </row>
    <row r="896" spans="1:10" ht="16" x14ac:dyDescent="0.2">
      <c r="A896" s="58"/>
      <c r="B896" s="58"/>
      <c r="C896" s="58"/>
      <c r="D896" s="58"/>
      <c r="E896" s="58"/>
      <c r="F896" s="58"/>
      <c r="G896" s="58"/>
      <c r="H896" s="58"/>
      <c r="I896" s="58"/>
      <c r="J896" s="58"/>
    </row>
    <row r="897" spans="1:10" ht="16" x14ac:dyDescent="0.2">
      <c r="A897" s="58"/>
      <c r="B897" s="58"/>
      <c r="C897" s="58"/>
      <c r="D897" s="58"/>
      <c r="E897" s="58"/>
      <c r="F897" s="58"/>
      <c r="G897" s="58"/>
      <c r="H897" s="58"/>
      <c r="I897" s="58"/>
      <c r="J897" s="58"/>
    </row>
    <row r="898" spans="1:10" ht="16" x14ac:dyDescent="0.2">
      <c r="A898" s="58"/>
      <c r="B898" s="58"/>
      <c r="C898" s="58"/>
      <c r="D898" s="58"/>
      <c r="E898" s="58"/>
      <c r="F898" s="58"/>
      <c r="G898" s="58"/>
      <c r="H898" s="58"/>
      <c r="I898" s="58"/>
      <c r="J898" s="58"/>
    </row>
    <row r="899" spans="1:10" ht="16" x14ac:dyDescent="0.2">
      <c r="A899" s="58"/>
      <c r="B899" s="58"/>
      <c r="C899" s="58"/>
      <c r="D899" s="58"/>
      <c r="E899" s="58"/>
      <c r="F899" s="58"/>
      <c r="G899" s="58"/>
      <c r="H899" s="58"/>
      <c r="I899" s="58"/>
      <c r="J899" s="58"/>
    </row>
    <row r="900" spans="1:10" ht="16" x14ac:dyDescent="0.2">
      <c r="A900" s="58"/>
      <c r="B900" s="58"/>
      <c r="C900" s="58"/>
      <c r="D900" s="58"/>
      <c r="E900" s="58"/>
      <c r="F900" s="58"/>
      <c r="G900" s="58"/>
      <c r="H900" s="58"/>
      <c r="I900" s="58"/>
      <c r="J900" s="58"/>
    </row>
    <row r="901" spans="1:10" ht="16" x14ac:dyDescent="0.2">
      <c r="A901" s="58"/>
      <c r="B901" s="58"/>
      <c r="C901" s="58"/>
      <c r="D901" s="58"/>
      <c r="E901" s="58"/>
      <c r="F901" s="58"/>
      <c r="G901" s="58"/>
      <c r="H901" s="58"/>
      <c r="I901" s="58"/>
      <c r="J901" s="58"/>
    </row>
    <row r="902" spans="1:10" ht="16" x14ac:dyDescent="0.2">
      <c r="A902" s="58"/>
      <c r="B902" s="58"/>
      <c r="C902" s="58"/>
      <c r="D902" s="58"/>
      <c r="E902" s="58"/>
      <c r="F902" s="58"/>
      <c r="G902" s="58"/>
      <c r="H902" s="58"/>
      <c r="I902" s="58"/>
      <c r="J902" s="58"/>
    </row>
    <row r="903" spans="1:10" ht="16" x14ac:dyDescent="0.2">
      <c r="A903" s="58"/>
      <c r="B903" s="58"/>
      <c r="C903" s="58"/>
      <c r="D903" s="58"/>
      <c r="E903" s="58"/>
      <c r="F903" s="58"/>
      <c r="G903" s="58"/>
      <c r="H903" s="58"/>
      <c r="I903" s="58"/>
      <c r="J903" s="58"/>
    </row>
    <row r="904" spans="1:10" ht="16" x14ac:dyDescent="0.2">
      <c r="A904" s="58"/>
      <c r="B904" s="58"/>
      <c r="C904" s="58"/>
      <c r="D904" s="58"/>
      <c r="E904" s="58"/>
      <c r="F904" s="58"/>
      <c r="G904" s="58"/>
      <c r="H904" s="58"/>
      <c r="I904" s="58"/>
      <c r="J904" s="58"/>
    </row>
    <row r="905" spans="1:10" ht="16" x14ac:dyDescent="0.2">
      <c r="A905" s="58"/>
      <c r="B905" s="58"/>
      <c r="C905" s="58"/>
      <c r="D905" s="58"/>
      <c r="E905" s="58"/>
      <c r="F905" s="58"/>
      <c r="G905" s="58"/>
      <c r="H905" s="58"/>
      <c r="I905" s="58"/>
      <c r="J905" s="58"/>
    </row>
    <row r="906" spans="1:10" ht="16" x14ac:dyDescent="0.2">
      <c r="A906" s="58"/>
      <c r="B906" s="58"/>
      <c r="C906" s="58"/>
      <c r="D906" s="58"/>
      <c r="E906" s="58"/>
      <c r="F906" s="58"/>
      <c r="G906" s="58"/>
      <c r="H906" s="58"/>
      <c r="I906" s="58"/>
      <c r="J906" s="58"/>
    </row>
    <row r="907" spans="1:10" ht="16" x14ac:dyDescent="0.2">
      <c r="A907" s="58"/>
      <c r="B907" s="58"/>
      <c r="C907" s="58"/>
      <c r="D907" s="58"/>
      <c r="E907" s="58"/>
      <c r="F907" s="58"/>
      <c r="G907" s="58"/>
      <c r="H907" s="58"/>
      <c r="I907" s="58"/>
      <c r="J907" s="58"/>
    </row>
    <row r="908" spans="1:10" ht="16" x14ac:dyDescent="0.2">
      <c r="A908" s="58"/>
      <c r="B908" s="58"/>
      <c r="C908" s="58"/>
      <c r="D908" s="58"/>
      <c r="E908" s="58"/>
      <c r="F908" s="58"/>
      <c r="G908" s="58"/>
      <c r="H908" s="58"/>
      <c r="I908" s="58"/>
      <c r="J908" s="58"/>
    </row>
    <row r="909" spans="1:10" ht="16" x14ac:dyDescent="0.2">
      <c r="A909" s="58"/>
      <c r="B909" s="58"/>
      <c r="C909" s="58"/>
      <c r="D909" s="58"/>
      <c r="E909" s="58"/>
      <c r="F909" s="58"/>
      <c r="G909" s="58"/>
      <c r="H909" s="58"/>
      <c r="I909" s="58"/>
      <c r="J909" s="58"/>
    </row>
    <row r="910" spans="1:10" ht="16" x14ac:dyDescent="0.2">
      <c r="A910" s="58"/>
      <c r="B910" s="58"/>
      <c r="C910" s="58"/>
      <c r="D910" s="58"/>
      <c r="E910" s="58"/>
      <c r="F910" s="58"/>
      <c r="G910" s="58"/>
      <c r="H910" s="58"/>
      <c r="I910" s="58"/>
      <c r="J910" s="58"/>
    </row>
    <row r="911" spans="1:10" ht="16" x14ac:dyDescent="0.2">
      <c r="A911" s="58"/>
      <c r="B911" s="58"/>
      <c r="C911" s="58"/>
      <c r="D911" s="58"/>
      <c r="E911" s="58"/>
      <c r="F911" s="58"/>
      <c r="G911" s="58"/>
      <c r="H911" s="58"/>
      <c r="I911" s="58"/>
      <c r="J911" s="58"/>
    </row>
    <row r="912" spans="1:10" ht="16" x14ac:dyDescent="0.2">
      <c r="A912" s="58"/>
      <c r="B912" s="58"/>
      <c r="C912" s="58"/>
      <c r="D912" s="58"/>
      <c r="E912" s="58"/>
      <c r="F912" s="58"/>
      <c r="G912" s="58"/>
      <c r="H912" s="58"/>
      <c r="I912" s="58"/>
      <c r="J912" s="58"/>
    </row>
    <row r="913" spans="1:10" ht="16" x14ac:dyDescent="0.2">
      <c r="A913" s="58"/>
      <c r="B913" s="58"/>
      <c r="C913" s="58"/>
      <c r="D913" s="58"/>
      <c r="E913" s="58"/>
      <c r="F913" s="58"/>
      <c r="G913" s="58"/>
      <c r="H913" s="58"/>
      <c r="I913" s="58"/>
      <c r="J913" s="58"/>
    </row>
    <row r="914" spans="1:10" ht="16" x14ac:dyDescent="0.2">
      <c r="A914" s="58"/>
      <c r="B914" s="58"/>
      <c r="C914" s="58"/>
      <c r="D914" s="58"/>
      <c r="E914" s="58"/>
      <c r="F914" s="58"/>
      <c r="G914" s="58"/>
      <c r="H914" s="58"/>
      <c r="I914" s="58"/>
      <c r="J914" s="58"/>
    </row>
    <row r="915" spans="1:10" ht="16" x14ac:dyDescent="0.2">
      <c r="A915" s="58"/>
      <c r="B915" s="58"/>
      <c r="C915" s="58"/>
      <c r="D915" s="58"/>
      <c r="E915" s="58"/>
      <c r="F915" s="58"/>
      <c r="G915" s="58"/>
      <c r="H915" s="58"/>
      <c r="I915" s="58"/>
      <c r="J915" s="58"/>
    </row>
    <row r="916" spans="1:10" ht="16" x14ac:dyDescent="0.2">
      <c r="A916" s="58"/>
      <c r="B916" s="58"/>
      <c r="C916" s="58"/>
      <c r="D916" s="58"/>
      <c r="E916" s="58"/>
      <c r="F916" s="58"/>
      <c r="G916" s="58"/>
      <c r="H916" s="58"/>
      <c r="I916" s="58"/>
      <c r="J916" s="58"/>
    </row>
    <row r="917" spans="1:10" ht="16" x14ac:dyDescent="0.2">
      <c r="A917" s="58"/>
      <c r="B917" s="58"/>
      <c r="C917" s="58"/>
      <c r="D917" s="58"/>
      <c r="E917" s="58"/>
      <c r="F917" s="58"/>
      <c r="G917" s="58"/>
      <c r="H917" s="58"/>
      <c r="I917" s="58"/>
      <c r="J917" s="58"/>
    </row>
    <row r="918" spans="1:10" ht="16" x14ac:dyDescent="0.2">
      <c r="A918" s="58"/>
      <c r="B918" s="58"/>
      <c r="C918" s="58"/>
      <c r="D918" s="58"/>
      <c r="E918" s="58"/>
      <c r="F918" s="58"/>
      <c r="G918" s="58"/>
      <c r="H918" s="58"/>
      <c r="I918" s="58"/>
      <c r="J918" s="58"/>
    </row>
    <row r="919" spans="1:10" ht="16" x14ac:dyDescent="0.2">
      <c r="A919" s="58"/>
      <c r="B919" s="58"/>
      <c r="C919" s="58"/>
      <c r="D919" s="58"/>
      <c r="E919" s="58"/>
      <c r="F919" s="58"/>
      <c r="G919" s="58"/>
      <c r="H919" s="58"/>
      <c r="I919" s="58"/>
      <c r="J919" s="58"/>
    </row>
    <row r="920" spans="1:10" ht="16" x14ac:dyDescent="0.2">
      <c r="A920" s="58"/>
      <c r="B920" s="58"/>
      <c r="C920" s="58"/>
      <c r="D920" s="58"/>
      <c r="E920" s="58"/>
      <c r="F920" s="58"/>
      <c r="G920" s="58"/>
      <c r="H920" s="58"/>
      <c r="I920" s="58"/>
      <c r="J920" s="58"/>
    </row>
    <row r="921" spans="1:10" ht="16" x14ac:dyDescent="0.2">
      <c r="A921" s="58"/>
      <c r="B921" s="58"/>
      <c r="C921" s="58"/>
      <c r="D921" s="58"/>
      <c r="E921" s="58"/>
      <c r="F921" s="58"/>
      <c r="G921" s="58"/>
      <c r="H921" s="58"/>
      <c r="I921" s="58"/>
      <c r="J921" s="58"/>
    </row>
    <row r="922" spans="1:10" ht="16" x14ac:dyDescent="0.2">
      <c r="A922" s="58"/>
      <c r="B922" s="58"/>
      <c r="C922" s="58"/>
      <c r="D922" s="58"/>
      <c r="E922" s="58"/>
      <c r="F922" s="58"/>
      <c r="G922" s="58"/>
      <c r="H922" s="58"/>
      <c r="I922" s="58"/>
      <c r="J922" s="58"/>
    </row>
    <row r="923" spans="1:10" ht="16" x14ac:dyDescent="0.2">
      <c r="A923" s="58"/>
      <c r="B923" s="58"/>
      <c r="C923" s="58"/>
      <c r="D923" s="58"/>
      <c r="E923" s="58"/>
      <c r="F923" s="58"/>
      <c r="G923" s="58"/>
      <c r="H923" s="58"/>
      <c r="I923" s="58"/>
      <c r="J923" s="58"/>
    </row>
    <row r="924" spans="1:10" ht="16" x14ac:dyDescent="0.2">
      <c r="A924" s="58"/>
      <c r="B924" s="58"/>
      <c r="C924" s="58"/>
      <c r="D924" s="58"/>
      <c r="E924" s="58"/>
      <c r="F924" s="58"/>
      <c r="G924" s="58"/>
      <c r="H924" s="58"/>
      <c r="I924" s="58"/>
      <c r="J924" s="58"/>
    </row>
    <row r="925" spans="1:10" ht="16" x14ac:dyDescent="0.2">
      <c r="A925" s="58"/>
      <c r="B925" s="58"/>
      <c r="C925" s="58"/>
      <c r="D925" s="58"/>
      <c r="E925" s="58"/>
      <c r="F925" s="58"/>
      <c r="G925" s="58"/>
      <c r="H925" s="58"/>
      <c r="I925" s="58"/>
      <c r="J925" s="58"/>
    </row>
    <row r="926" spans="1:10" ht="16" x14ac:dyDescent="0.2">
      <c r="A926" s="58"/>
      <c r="B926" s="58"/>
      <c r="C926" s="58"/>
      <c r="D926" s="58"/>
      <c r="E926" s="58"/>
      <c r="F926" s="58"/>
      <c r="G926" s="58"/>
      <c r="H926" s="58"/>
      <c r="I926" s="58"/>
      <c r="J926" s="58"/>
    </row>
    <row r="927" spans="1:10" ht="16" x14ac:dyDescent="0.2">
      <c r="A927" s="58"/>
      <c r="B927" s="58"/>
      <c r="C927" s="58"/>
      <c r="D927" s="58"/>
      <c r="E927" s="58"/>
      <c r="F927" s="58"/>
      <c r="G927" s="58"/>
      <c r="H927" s="58"/>
      <c r="I927" s="58"/>
      <c r="J927" s="58"/>
    </row>
    <row r="928" spans="1:10" ht="16" x14ac:dyDescent="0.2">
      <c r="A928" s="58"/>
      <c r="B928" s="58"/>
      <c r="C928" s="58"/>
      <c r="D928" s="58"/>
      <c r="E928" s="58"/>
      <c r="F928" s="58"/>
      <c r="G928" s="58"/>
      <c r="H928" s="58"/>
      <c r="I928" s="58"/>
      <c r="J928" s="58"/>
    </row>
    <row r="929" spans="1:10" ht="16" x14ac:dyDescent="0.2">
      <c r="A929" s="58"/>
      <c r="B929" s="58"/>
      <c r="C929" s="58"/>
      <c r="D929" s="58"/>
      <c r="E929" s="58"/>
      <c r="F929" s="58"/>
      <c r="G929" s="58"/>
      <c r="H929" s="58"/>
      <c r="I929" s="58"/>
      <c r="J929" s="58"/>
    </row>
    <row r="930" spans="1:10" ht="16" x14ac:dyDescent="0.2">
      <c r="A930" s="58"/>
      <c r="B930" s="58"/>
      <c r="C930" s="58"/>
      <c r="D930" s="58"/>
      <c r="E930" s="58"/>
      <c r="F930" s="58"/>
      <c r="G930" s="58"/>
      <c r="H930" s="58"/>
      <c r="I930" s="58"/>
      <c r="J930" s="58"/>
    </row>
    <row r="931" spans="1:10" ht="16" x14ac:dyDescent="0.2">
      <c r="A931" s="58"/>
      <c r="B931" s="58"/>
      <c r="C931" s="58"/>
      <c r="D931" s="58"/>
      <c r="E931" s="58"/>
      <c r="F931" s="58"/>
      <c r="G931" s="58"/>
      <c r="H931" s="58"/>
      <c r="I931" s="58"/>
      <c r="J931" s="58"/>
    </row>
    <row r="932" spans="1:10" ht="16" x14ac:dyDescent="0.2">
      <c r="A932" s="58"/>
      <c r="B932" s="58"/>
      <c r="C932" s="58"/>
      <c r="D932" s="58"/>
      <c r="E932" s="58"/>
      <c r="F932" s="58"/>
      <c r="G932" s="58"/>
      <c r="H932" s="58"/>
      <c r="I932" s="58"/>
      <c r="J932" s="58"/>
    </row>
    <row r="933" spans="1:10" ht="16" x14ac:dyDescent="0.2">
      <c r="A933" s="58"/>
      <c r="B933" s="58"/>
      <c r="C933" s="58"/>
      <c r="D933" s="58"/>
      <c r="E933" s="58"/>
      <c r="F933" s="58"/>
      <c r="G933" s="58"/>
      <c r="H933" s="58"/>
      <c r="I933" s="58"/>
      <c r="J933" s="58"/>
    </row>
    <row r="934" spans="1:10" ht="16" x14ac:dyDescent="0.2">
      <c r="A934" s="58"/>
      <c r="B934" s="58"/>
      <c r="C934" s="58"/>
      <c r="D934" s="58"/>
      <c r="E934" s="58"/>
      <c r="F934" s="58"/>
      <c r="G934" s="58"/>
      <c r="H934" s="58"/>
      <c r="I934" s="58"/>
      <c r="J934" s="58"/>
    </row>
    <row r="935" spans="1:10" ht="16" x14ac:dyDescent="0.2">
      <c r="A935" s="58"/>
      <c r="B935" s="58"/>
      <c r="C935" s="58"/>
      <c r="D935" s="58"/>
      <c r="E935" s="58"/>
      <c r="F935" s="58"/>
      <c r="G935" s="58"/>
      <c r="H935" s="58"/>
      <c r="I935" s="58"/>
      <c r="J935" s="58"/>
    </row>
    <row r="936" spans="1:10" ht="16" x14ac:dyDescent="0.2">
      <c r="A936" s="58"/>
      <c r="B936" s="58"/>
      <c r="C936" s="58"/>
      <c r="D936" s="58"/>
      <c r="E936" s="58"/>
      <c r="F936" s="58"/>
      <c r="G936" s="58"/>
      <c r="H936" s="58"/>
      <c r="I936" s="58"/>
      <c r="J936" s="58"/>
    </row>
    <row r="937" spans="1:10" ht="16" x14ac:dyDescent="0.2">
      <c r="A937" s="58"/>
      <c r="B937" s="58"/>
      <c r="C937" s="58"/>
      <c r="D937" s="58"/>
      <c r="E937" s="58"/>
      <c r="F937" s="58"/>
      <c r="G937" s="58"/>
      <c r="H937" s="58"/>
      <c r="I937" s="58"/>
      <c r="J937" s="58"/>
    </row>
    <row r="938" spans="1:10" ht="16" x14ac:dyDescent="0.2">
      <c r="A938" s="58"/>
      <c r="B938" s="58"/>
      <c r="C938" s="58"/>
      <c r="D938" s="58"/>
      <c r="E938" s="58"/>
      <c r="F938" s="58"/>
      <c r="G938" s="58"/>
      <c r="H938" s="58"/>
      <c r="I938" s="58"/>
      <c r="J938" s="58"/>
    </row>
    <row r="939" spans="1:10" ht="16" x14ac:dyDescent="0.2">
      <c r="A939" s="58"/>
      <c r="B939" s="58"/>
      <c r="C939" s="58"/>
      <c r="D939" s="58"/>
      <c r="E939" s="58"/>
      <c r="F939" s="58"/>
      <c r="G939" s="58"/>
      <c r="H939" s="58"/>
      <c r="I939" s="58"/>
      <c r="J939" s="58"/>
    </row>
    <row r="940" spans="1:10" ht="16" x14ac:dyDescent="0.2">
      <c r="A940" s="58"/>
      <c r="B940" s="58"/>
      <c r="C940" s="58"/>
      <c r="D940" s="58"/>
      <c r="E940" s="58"/>
      <c r="F940" s="58"/>
      <c r="G940" s="58"/>
      <c r="H940" s="58"/>
      <c r="I940" s="58"/>
      <c r="J940" s="58"/>
    </row>
    <row r="941" spans="1:10" ht="16" x14ac:dyDescent="0.2">
      <c r="A941" s="58"/>
      <c r="B941" s="58"/>
      <c r="C941" s="58"/>
      <c r="D941" s="58"/>
      <c r="E941" s="58"/>
      <c r="F941" s="58"/>
      <c r="G941" s="58"/>
      <c r="H941" s="58"/>
      <c r="I941" s="58"/>
      <c r="J941" s="58"/>
    </row>
    <row r="942" spans="1:10" ht="16" x14ac:dyDescent="0.2">
      <c r="A942" s="58"/>
      <c r="B942" s="58"/>
      <c r="C942" s="58"/>
      <c r="D942" s="58"/>
      <c r="E942" s="58"/>
      <c r="F942" s="58"/>
      <c r="G942" s="58"/>
      <c r="H942" s="58"/>
      <c r="I942" s="58"/>
      <c r="J942" s="58"/>
    </row>
    <row r="943" spans="1:10" ht="16" x14ac:dyDescent="0.2">
      <c r="A943" s="58"/>
      <c r="B943" s="58"/>
      <c r="C943" s="58"/>
      <c r="D943" s="58"/>
      <c r="E943" s="58"/>
      <c r="F943" s="58"/>
      <c r="G943" s="58"/>
      <c r="H943" s="58"/>
      <c r="I943" s="58"/>
      <c r="J943" s="58"/>
    </row>
    <row r="944" spans="1:10" ht="16" x14ac:dyDescent="0.2">
      <c r="A944" s="58"/>
      <c r="B944" s="58"/>
      <c r="C944" s="58"/>
      <c r="D944" s="58"/>
      <c r="E944" s="58"/>
      <c r="F944" s="58"/>
      <c r="G944" s="58"/>
      <c r="H944" s="58"/>
      <c r="I944" s="58"/>
      <c r="J944" s="58"/>
    </row>
    <row r="945" spans="1:10" ht="16" x14ac:dyDescent="0.2">
      <c r="A945" s="58"/>
      <c r="B945" s="58"/>
      <c r="C945" s="58"/>
      <c r="D945" s="58"/>
      <c r="E945" s="58"/>
      <c r="F945" s="58"/>
      <c r="G945" s="58"/>
      <c r="H945" s="58"/>
      <c r="I945" s="58"/>
      <c r="J945" s="58"/>
    </row>
    <row r="946" spans="1:10" ht="16" x14ac:dyDescent="0.2">
      <c r="A946" s="58"/>
      <c r="B946" s="58"/>
      <c r="C946" s="58"/>
      <c r="D946" s="58"/>
      <c r="E946" s="58"/>
      <c r="F946" s="58"/>
      <c r="G946" s="58"/>
      <c r="H946" s="58"/>
      <c r="I946" s="58"/>
      <c r="J946" s="58"/>
    </row>
    <row r="947" spans="1:10" ht="16" x14ac:dyDescent="0.2">
      <c r="A947" s="58"/>
      <c r="B947" s="58"/>
      <c r="C947" s="58"/>
      <c r="D947" s="58"/>
      <c r="E947" s="58"/>
      <c r="F947" s="58"/>
      <c r="G947" s="58"/>
      <c r="H947" s="58"/>
      <c r="I947" s="58"/>
      <c r="J947" s="58"/>
    </row>
    <row r="948" spans="1:10" ht="16" x14ac:dyDescent="0.2">
      <c r="A948" s="58"/>
      <c r="B948" s="58"/>
      <c r="C948" s="58"/>
      <c r="D948" s="58"/>
      <c r="E948" s="58"/>
      <c r="F948" s="58"/>
      <c r="G948" s="58"/>
      <c r="H948" s="58"/>
      <c r="I948" s="58"/>
      <c r="J948" s="58"/>
    </row>
    <row r="949" spans="1:10" ht="16" x14ac:dyDescent="0.2">
      <c r="A949" s="58"/>
      <c r="B949" s="58"/>
      <c r="C949" s="58"/>
      <c r="D949" s="58"/>
      <c r="E949" s="58"/>
      <c r="F949" s="58"/>
      <c r="G949" s="58"/>
      <c r="H949" s="58"/>
      <c r="I949" s="58"/>
      <c r="J949" s="58"/>
    </row>
    <row r="950" spans="1:10" ht="16" x14ac:dyDescent="0.2">
      <c r="A950" s="58"/>
      <c r="B950" s="58"/>
      <c r="C950" s="58"/>
      <c r="D950" s="58"/>
      <c r="E950" s="58"/>
      <c r="F950" s="58"/>
      <c r="G950" s="58"/>
      <c r="H950" s="58"/>
      <c r="I950" s="58"/>
      <c r="J950" s="58"/>
    </row>
    <row r="951" spans="1:10" ht="16" x14ac:dyDescent="0.2">
      <c r="A951" s="58"/>
      <c r="B951" s="58"/>
      <c r="C951" s="58"/>
      <c r="D951" s="58"/>
      <c r="E951" s="58"/>
      <c r="F951" s="58"/>
      <c r="G951" s="58"/>
      <c r="H951" s="58"/>
      <c r="I951" s="58"/>
      <c r="J951" s="58"/>
    </row>
    <row r="952" spans="1:10" ht="16" x14ac:dyDescent="0.2">
      <c r="A952" s="58"/>
      <c r="B952" s="58"/>
      <c r="C952" s="58"/>
      <c r="D952" s="58"/>
      <c r="E952" s="58"/>
      <c r="F952" s="58"/>
      <c r="G952" s="58"/>
      <c r="H952" s="58"/>
      <c r="I952" s="58"/>
      <c r="J952" s="58"/>
    </row>
    <row r="953" spans="1:10" ht="16" x14ac:dyDescent="0.2">
      <c r="A953" s="58"/>
      <c r="B953" s="58"/>
      <c r="C953" s="58"/>
      <c r="D953" s="58"/>
      <c r="E953" s="58"/>
      <c r="F953" s="58"/>
      <c r="G953" s="58"/>
      <c r="H953" s="58"/>
      <c r="I953" s="58"/>
      <c r="J953" s="58"/>
    </row>
    <row r="954" spans="1:10" ht="16" x14ac:dyDescent="0.2">
      <c r="A954" s="58"/>
      <c r="B954" s="58"/>
      <c r="C954" s="58"/>
      <c r="D954" s="58"/>
      <c r="E954" s="58"/>
      <c r="F954" s="58"/>
      <c r="G954" s="58"/>
      <c r="H954" s="58"/>
      <c r="I954" s="58"/>
      <c r="J954" s="58"/>
    </row>
    <row r="955" spans="1:10" ht="16" x14ac:dyDescent="0.2">
      <c r="A955" s="58"/>
      <c r="B955" s="58"/>
      <c r="C955" s="58"/>
      <c r="D955" s="58"/>
      <c r="E955" s="58"/>
      <c r="F955" s="58"/>
      <c r="G955" s="58"/>
      <c r="H955" s="58"/>
      <c r="I955" s="58"/>
      <c r="J955" s="58"/>
    </row>
    <row r="956" spans="1:10" ht="16" x14ac:dyDescent="0.2">
      <c r="A956" s="58"/>
      <c r="B956" s="58"/>
      <c r="C956" s="58"/>
      <c r="D956" s="58"/>
      <c r="E956" s="58"/>
      <c r="F956" s="58"/>
      <c r="G956" s="58"/>
      <c r="H956" s="58"/>
      <c r="I956" s="58"/>
      <c r="J956" s="58"/>
    </row>
    <row r="957" spans="1:10" ht="16" x14ac:dyDescent="0.2">
      <c r="A957" s="58"/>
      <c r="B957" s="58"/>
      <c r="C957" s="58"/>
      <c r="D957" s="58"/>
      <c r="E957" s="58"/>
      <c r="F957" s="58"/>
      <c r="G957" s="58"/>
      <c r="H957" s="58"/>
      <c r="I957" s="58"/>
      <c r="J957" s="58"/>
    </row>
    <row r="958" spans="1:10" ht="16" x14ac:dyDescent="0.2">
      <c r="A958" s="58"/>
      <c r="B958" s="58"/>
      <c r="C958" s="58"/>
      <c r="D958" s="58"/>
      <c r="E958" s="58"/>
      <c r="F958" s="58"/>
      <c r="G958" s="58"/>
      <c r="H958" s="58"/>
      <c r="I958" s="58"/>
      <c r="J958" s="58"/>
    </row>
    <row r="959" spans="1:10" ht="16" x14ac:dyDescent="0.2">
      <c r="A959" s="58"/>
      <c r="B959" s="58"/>
      <c r="C959" s="58"/>
      <c r="D959" s="58"/>
      <c r="E959" s="58"/>
      <c r="F959" s="58"/>
      <c r="G959" s="58"/>
      <c r="H959" s="58"/>
      <c r="I959" s="58"/>
      <c r="J959" s="58"/>
    </row>
    <row r="960" spans="1:10" ht="16" x14ac:dyDescent="0.2">
      <c r="A960" s="58"/>
      <c r="B960" s="58"/>
      <c r="C960" s="58"/>
      <c r="D960" s="58"/>
      <c r="E960" s="58"/>
      <c r="F960" s="58"/>
      <c r="G960" s="58"/>
      <c r="H960" s="58"/>
      <c r="I960" s="58"/>
      <c r="J960" s="58"/>
    </row>
    <row r="961" spans="1:10" ht="16" x14ac:dyDescent="0.2">
      <c r="A961" s="58"/>
      <c r="B961" s="58"/>
      <c r="C961" s="58"/>
      <c r="D961" s="58"/>
      <c r="E961" s="58"/>
      <c r="F961" s="58"/>
      <c r="G961" s="58"/>
      <c r="H961" s="58"/>
      <c r="I961" s="58"/>
      <c r="J961" s="58"/>
    </row>
    <row r="962" spans="1:10" ht="16" x14ac:dyDescent="0.2">
      <c r="A962" s="58"/>
      <c r="B962" s="58"/>
      <c r="C962" s="58"/>
      <c r="D962" s="58"/>
      <c r="E962" s="58"/>
      <c r="F962" s="58"/>
      <c r="G962" s="58"/>
      <c r="H962" s="58"/>
      <c r="I962" s="58"/>
      <c r="J962" s="58"/>
    </row>
    <row r="963" spans="1:10" ht="16" x14ac:dyDescent="0.2">
      <c r="A963" s="58"/>
      <c r="B963" s="58"/>
      <c r="C963" s="58"/>
      <c r="D963" s="58"/>
      <c r="E963" s="58"/>
      <c r="F963" s="58"/>
      <c r="G963" s="58"/>
      <c r="H963" s="58"/>
      <c r="I963" s="58"/>
      <c r="J963" s="58"/>
    </row>
    <row r="964" spans="1:10" ht="16" x14ac:dyDescent="0.2">
      <c r="A964" s="58"/>
      <c r="B964" s="58"/>
      <c r="C964" s="58"/>
      <c r="D964" s="58"/>
      <c r="E964" s="58"/>
      <c r="F964" s="58"/>
      <c r="G964" s="58"/>
      <c r="H964" s="58"/>
      <c r="I964" s="58"/>
      <c r="J964" s="58"/>
    </row>
    <row r="965" spans="1:10" ht="16" x14ac:dyDescent="0.2">
      <c r="A965" s="58"/>
      <c r="B965" s="58"/>
      <c r="C965" s="58"/>
      <c r="D965" s="58"/>
      <c r="E965" s="58"/>
      <c r="F965" s="58"/>
      <c r="G965" s="58"/>
      <c r="H965" s="58"/>
      <c r="I965" s="58"/>
      <c r="J965" s="58"/>
    </row>
    <row r="966" spans="1:10" ht="16" x14ac:dyDescent="0.2">
      <c r="A966" s="58"/>
      <c r="B966" s="58"/>
      <c r="C966" s="58"/>
      <c r="D966" s="58"/>
      <c r="E966" s="58"/>
      <c r="F966" s="58"/>
      <c r="G966" s="58"/>
      <c r="H966" s="58"/>
      <c r="I966" s="58"/>
      <c r="J966" s="58"/>
    </row>
    <row r="967" spans="1:10" ht="16" x14ac:dyDescent="0.2">
      <c r="A967" s="58"/>
      <c r="B967" s="58"/>
      <c r="C967" s="58"/>
      <c r="D967" s="58"/>
      <c r="E967" s="58"/>
      <c r="F967" s="58"/>
      <c r="G967" s="58"/>
      <c r="H967" s="58"/>
      <c r="I967" s="58"/>
      <c r="J967" s="58"/>
    </row>
    <row r="968" spans="1:10" ht="16" x14ac:dyDescent="0.2">
      <c r="A968" s="58"/>
      <c r="B968" s="58"/>
      <c r="C968" s="58"/>
      <c r="D968" s="58"/>
      <c r="E968" s="58"/>
      <c r="F968" s="58"/>
      <c r="G968" s="58"/>
      <c r="H968" s="58"/>
      <c r="I968" s="58"/>
      <c r="J968" s="58"/>
    </row>
    <row r="969" spans="1:10" ht="16" x14ac:dyDescent="0.2">
      <c r="A969" s="58"/>
      <c r="B969" s="58"/>
      <c r="C969" s="58"/>
      <c r="D969" s="58"/>
      <c r="E969" s="58"/>
      <c r="F969" s="58"/>
      <c r="G969" s="58"/>
      <c r="H969" s="58"/>
      <c r="I969" s="58"/>
      <c r="J969" s="58"/>
    </row>
    <row r="970" spans="1:10" ht="16" x14ac:dyDescent="0.2">
      <c r="A970" s="58"/>
      <c r="B970" s="58"/>
      <c r="C970" s="58"/>
      <c r="D970" s="58"/>
      <c r="E970" s="58"/>
      <c r="F970" s="58"/>
      <c r="G970" s="58"/>
      <c r="H970" s="58"/>
      <c r="I970" s="58"/>
      <c r="J970" s="58"/>
    </row>
    <row r="971" spans="1:10" ht="16" x14ac:dyDescent="0.2">
      <c r="A971" s="58"/>
      <c r="B971" s="58"/>
      <c r="C971" s="58"/>
      <c r="D971" s="58"/>
      <c r="E971" s="58"/>
      <c r="F971" s="58"/>
      <c r="G971" s="58"/>
      <c r="H971" s="58"/>
      <c r="I971" s="58"/>
      <c r="J971" s="58"/>
    </row>
    <row r="972" spans="1:10" ht="16" x14ac:dyDescent="0.2">
      <c r="A972" s="58"/>
      <c r="B972" s="58"/>
      <c r="C972" s="58"/>
      <c r="D972" s="58"/>
      <c r="E972" s="58"/>
      <c r="F972" s="58"/>
      <c r="G972" s="58"/>
      <c r="H972" s="58"/>
      <c r="I972" s="58"/>
      <c r="J972" s="58"/>
    </row>
    <row r="973" spans="1:10" ht="16" x14ac:dyDescent="0.2">
      <c r="A973" s="58"/>
      <c r="B973" s="58"/>
      <c r="C973" s="58"/>
      <c r="D973" s="58"/>
      <c r="E973" s="58"/>
      <c r="F973" s="58"/>
      <c r="G973" s="58"/>
      <c r="H973" s="58"/>
      <c r="I973" s="58"/>
      <c r="J973" s="58"/>
    </row>
    <row r="974" spans="1:10" ht="16" x14ac:dyDescent="0.2">
      <c r="A974" s="58"/>
      <c r="B974" s="58"/>
      <c r="C974" s="58"/>
      <c r="D974" s="58"/>
      <c r="E974" s="58"/>
      <c r="F974" s="58"/>
      <c r="G974" s="58"/>
      <c r="H974" s="58"/>
      <c r="I974" s="58"/>
      <c r="J974" s="58"/>
    </row>
    <row r="975" spans="1:10" ht="16" x14ac:dyDescent="0.2">
      <c r="A975" s="58"/>
      <c r="B975" s="58"/>
      <c r="C975" s="58"/>
      <c r="D975" s="58"/>
      <c r="E975" s="58"/>
      <c r="F975" s="58"/>
      <c r="G975" s="58"/>
      <c r="H975" s="58"/>
      <c r="I975" s="58"/>
      <c r="J975" s="58"/>
    </row>
    <row r="976" spans="1:10" ht="16" x14ac:dyDescent="0.2">
      <c r="A976" s="58"/>
      <c r="B976" s="58"/>
      <c r="C976" s="58"/>
      <c r="D976" s="58"/>
      <c r="E976" s="58"/>
      <c r="F976" s="58"/>
      <c r="G976" s="58"/>
      <c r="H976" s="58"/>
      <c r="I976" s="58"/>
      <c r="J976" s="58"/>
    </row>
    <row r="977" spans="1:10" ht="16" x14ac:dyDescent="0.2">
      <c r="A977" s="58"/>
      <c r="B977" s="58"/>
      <c r="C977" s="58"/>
      <c r="D977" s="58"/>
      <c r="E977" s="58"/>
      <c r="F977" s="58"/>
      <c r="G977" s="58"/>
      <c r="H977" s="58"/>
      <c r="I977" s="58"/>
      <c r="J977" s="58"/>
    </row>
    <row r="978" spans="1:10" ht="16" x14ac:dyDescent="0.2">
      <c r="A978" s="58"/>
      <c r="B978" s="58"/>
      <c r="C978" s="58"/>
      <c r="D978" s="58"/>
      <c r="E978" s="58"/>
      <c r="F978" s="58"/>
      <c r="G978" s="58"/>
      <c r="H978" s="58"/>
      <c r="I978" s="58"/>
      <c r="J978" s="58"/>
    </row>
    <row r="979" spans="1:10" ht="16" x14ac:dyDescent="0.2">
      <c r="A979" s="58"/>
      <c r="B979" s="58"/>
      <c r="C979" s="58"/>
      <c r="D979" s="58"/>
      <c r="E979" s="58"/>
      <c r="F979" s="58"/>
      <c r="G979" s="58"/>
      <c r="H979" s="58"/>
      <c r="I979" s="58"/>
      <c r="J979" s="58"/>
    </row>
    <row r="980" spans="1:10" ht="16" x14ac:dyDescent="0.2">
      <c r="A980" s="58"/>
      <c r="B980" s="58"/>
      <c r="C980" s="58"/>
      <c r="D980" s="58"/>
      <c r="E980" s="58"/>
      <c r="F980" s="58"/>
      <c r="G980" s="58"/>
      <c r="H980" s="58"/>
      <c r="I980" s="58"/>
      <c r="J980" s="58"/>
    </row>
    <row r="981" spans="1:10" ht="16" x14ac:dyDescent="0.2">
      <c r="A981" s="58"/>
      <c r="B981" s="58"/>
      <c r="C981" s="58"/>
      <c r="D981" s="58"/>
      <c r="E981" s="58"/>
      <c r="F981" s="58"/>
      <c r="G981" s="58"/>
      <c r="H981" s="58"/>
      <c r="I981" s="58"/>
      <c r="J981" s="58"/>
    </row>
    <row r="982" spans="1:10" ht="16" x14ac:dyDescent="0.2">
      <c r="A982" s="58"/>
      <c r="B982" s="58"/>
      <c r="C982" s="58"/>
      <c r="D982" s="58"/>
      <c r="E982" s="58"/>
      <c r="F982" s="58"/>
      <c r="G982" s="58"/>
      <c r="H982" s="58"/>
      <c r="I982" s="58"/>
      <c r="J982" s="58"/>
    </row>
    <row r="983" spans="1:10" ht="16" x14ac:dyDescent="0.2">
      <c r="A983" s="58"/>
      <c r="B983" s="58"/>
      <c r="C983" s="58"/>
      <c r="D983" s="58"/>
      <c r="E983" s="58"/>
      <c r="F983" s="58"/>
      <c r="G983" s="58"/>
      <c r="H983" s="58"/>
      <c r="I983" s="58"/>
      <c r="J983" s="58"/>
    </row>
    <row r="984" spans="1:10" ht="16" x14ac:dyDescent="0.2">
      <c r="A984" s="58"/>
      <c r="B984" s="58"/>
      <c r="C984" s="58"/>
      <c r="D984" s="58"/>
      <c r="E984" s="58"/>
      <c r="F984" s="58"/>
      <c r="G984" s="58"/>
      <c r="H984" s="58"/>
      <c r="I984" s="58"/>
      <c r="J984" s="58"/>
    </row>
    <row r="985" spans="1:10" ht="16" x14ac:dyDescent="0.2">
      <c r="A985" s="58"/>
      <c r="B985" s="58"/>
      <c r="C985" s="58"/>
      <c r="D985" s="58"/>
      <c r="E985" s="58"/>
      <c r="F985" s="58"/>
      <c r="G985" s="58"/>
      <c r="H985" s="58"/>
      <c r="I985" s="58"/>
      <c r="J985" s="58"/>
    </row>
    <row r="986" spans="1:10" ht="16" x14ac:dyDescent="0.2">
      <c r="A986" s="58"/>
      <c r="B986" s="58"/>
      <c r="C986" s="58"/>
      <c r="D986" s="58"/>
      <c r="E986" s="58"/>
      <c r="F986" s="58"/>
      <c r="G986" s="58"/>
      <c r="H986" s="58"/>
      <c r="I986" s="58"/>
      <c r="J986" s="58"/>
    </row>
    <row r="987" spans="1:10" ht="16" x14ac:dyDescent="0.2">
      <c r="A987" s="58"/>
      <c r="B987" s="58"/>
      <c r="C987" s="58"/>
      <c r="D987" s="58"/>
      <c r="E987" s="58"/>
      <c r="F987" s="58"/>
      <c r="G987" s="58"/>
      <c r="H987" s="58"/>
      <c r="I987" s="58"/>
      <c r="J987" s="58"/>
    </row>
    <row r="988" spans="1:10" ht="16" x14ac:dyDescent="0.2">
      <c r="A988" s="58"/>
      <c r="B988" s="58"/>
      <c r="C988" s="58"/>
      <c r="D988" s="58"/>
      <c r="E988" s="58"/>
      <c r="F988" s="58"/>
      <c r="G988" s="58"/>
      <c r="H988" s="58"/>
      <c r="I988" s="58"/>
      <c r="J988" s="58"/>
    </row>
    <row r="989" spans="1:10" ht="16" x14ac:dyDescent="0.2">
      <c r="A989" s="58"/>
      <c r="B989" s="58"/>
      <c r="C989" s="58"/>
      <c r="D989" s="58"/>
      <c r="E989" s="58"/>
      <c r="F989" s="58"/>
      <c r="G989" s="58"/>
      <c r="H989" s="58"/>
      <c r="I989" s="58"/>
      <c r="J989" s="58"/>
    </row>
    <row r="990" spans="1:10" ht="16" x14ac:dyDescent="0.2">
      <c r="A990" s="58"/>
      <c r="B990" s="58"/>
      <c r="C990" s="58"/>
      <c r="D990" s="58"/>
      <c r="E990" s="58"/>
      <c r="F990" s="58"/>
      <c r="G990" s="58"/>
      <c r="H990" s="58"/>
      <c r="I990" s="58"/>
      <c r="J990" s="58"/>
    </row>
    <row r="991" spans="1:10" ht="16" x14ac:dyDescent="0.2">
      <c r="A991" s="58"/>
      <c r="B991" s="58"/>
      <c r="C991" s="58"/>
      <c r="D991" s="58"/>
      <c r="E991" s="58"/>
      <c r="F991" s="58"/>
      <c r="G991" s="58"/>
      <c r="H991" s="58"/>
      <c r="I991" s="58"/>
      <c r="J991" s="58"/>
    </row>
    <row r="992" spans="1:10" ht="16" x14ac:dyDescent="0.2">
      <c r="A992" s="58"/>
      <c r="B992" s="58"/>
      <c r="C992" s="58"/>
      <c r="D992" s="58"/>
      <c r="E992" s="58"/>
      <c r="F992" s="58"/>
      <c r="G992" s="58"/>
      <c r="H992" s="58"/>
      <c r="I992" s="58"/>
      <c r="J992" s="58"/>
    </row>
    <row r="993" spans="1:10" ht="16" x14ac:dyDescent="0.2">
      <c r="A993" s="58"/>
      <c r="B993" s="58"/>
      <c r="C993" s="58"/>
      <c r="D993" s="58"/>
      <c r="E993" s="58"/>
      <c r="F993" s="58"/>
      <c r="G993" s="58"/>
      <c r="H993" s="58"/>
      <c r="I993" s="58"/>
      <c r="J993" s="58"/>
    </row>
    <row r="994" spans="1:10" ht="16" x14ac:dyDescent="0.2">
      <c r="A994" s="58"/>
      <c r="B994" s="58"/>
      <c r="C994" s="58"/>
      <c r="D994" s="58"/>
      <c r="E994" s="58"/>
      <c r="F994" s="58"/>
      <c r="G994" s="58"/>
      <c r="H994" s="58"/>
      <c r="I994" s="58"/>
      <c r="J994" s="58"/>
    </row>
    <row r="995" spans="1:10" ht="16" x14ac:dyDescent="0.2">
      <c r="A995" s="58"/>
      <c r="B995" s="58"/>
      <c r="C995" s="58"/>
      <c r="D995" s="58"/>
      <c r="E995" s="58"/>
      <c r="F995" s="58"/>
      <c r="G995" s="58"/>
      <c r="H995" s="58"/>
      <c r="I995" s="58"/>
      <c r="J995" s="58"/>
    </row>
    <row r="996" spans="1:10" ht="16" x14ac:dyDescent="0.2">
      <c r="A996" s="58"/>
      <c r="B996" s="58"/>
      <c r="C996" s="58"/>
      <c r="D996" s="58"/>
      <c r="E996" s="58"/>
      <c r="F996" s="58"/>
      <c r="G996" s="58"/>
      <c r="H996" s="58"/>
      <c r="I996" s="58"/>
      <c r="J996" s="58"/>
    </row>
    <row r="997" spans="1:10" ht="16" x14ac:dyDescent="0.2">
      <c r="A997" s="58"/>
      <c r="B997" s="58"/>
      <c r="C997" s="58"/>
      <c r="D997" s="58"/>
      <c r="E997" s="58"/>
      <c r="F997" s="58"/>
      <c r="G997" s="58"/>
      <c r="H997" s="58"/>
      <c r="I997" s="58"/>
      <c r="J997" s="58"/>
    </row>
    <row r="998" spans="1:10" ht="16" x14ac:dyDescent="0.2">
      <c r="A998" s="58"/>
      <c r="B998" s="58"/>
      <c r="C998" s="58"/>
      <c r="D998" s="58"/>
      <c r="E998" s="58"/>
      <c r="F998" s="58"/>
      <c r="G998" s="58"/>
      <c r="H998" s="58"/>
      <c r="I998" s="58"/>
      <c r="J998" s="58"/>
    </row>
    <row r="999" spans="1:10" ht="16" x14ac:dyDescent="0.2">
      <c r="A999" s="58"/>
      <c r="B999" s="58"/>
      <c r="C999" s="58"/>
      <c r="D999" s="58"/>
      <c r="E999" s="58"/>
      <c r="F999" s="58"/>
      <c r="G999" s="58"/>
      <c r="H999" s="58"/>
      <c r="I999" s="58"/>
      <c r="J999" s="58"/>
    </row>
    <row r="1000" spans="1:10" ht="16" x14ac:dyDescent="0.2">
      <c r="A1000" s="58"/>
      <c r="B1000" s="58"/>
      <c r="C1000" s="58"/>
      <c r="D1000" s="58"/>
      <c r="E1000" s="58"/>
      <c r="F1000" s="58"/>
      <c r="G1000" s="58"/>
      <c r="H1000" s="58"/>
      <c r="I1000" s="58"/>
      <c r="J1000" s="58"/>
    </row>
    <row r="1001" spans="1:10" ht="16" x14ac:dyDescent="0.2">
      <c r="A1001" s="58"/>
      <c r="B1001" s="58"/>
      <c r="C1001" s="58"/>
      <c r="D1001" s="58"/>
      <c r="E1001" s="58"/>
      <c r="F1001" s="58"/>
      <c r="G1001" s="58"/>
      <c r="H1001" s="58"/>
      <c r="I1001" s="58"/>
      <c r="J1001" s="58"/>
    </row>
    <row r="1002" spans="1:10" ht="16" x14ac:dyDescent="0.2">
      <c r="A1002" s="58"/>
      <c r="B1002" s="58"/>
      <c r="C1002" s="58"/>
      <c r="D1002" s="58"/>
      <c r="E1002" s="58"/>
      <c r="F1002" s="58"/>
      <c r="G1002" s="58"/>
      <c r="H1002" s="58"/>
      <c r="I1002" s="58"/>
      <c r="J1002" s="58"/>
    </row>
    <row r="1003" spans="1:10" ht="16" x14ac:dyDescent="0.2">
      <c r="A1003" s="58"/>
      <c r="B1003" s="58"/>
      <c r="C1003" s="58"/>
      <c r="D1003" s="58"/>
      <c r="E1003" s="58"/>
      <c r="F1003" s="58"/>
      <c r="G1003" s="58"/>
      <c r="H1003" s="58"/>
      <c r="I1003" s="58"/>
      <c r="J1003" s="58"/>
    </row>
    <row r="1004" spans="1:10" ht="16" x14ac:dyDescent="0.2">
      <c r="A1004" s="58"/>
      <c r="B1004" s="58"/>
      <c r="C1004" s="58"/>
      <c r="D1004" s="58"/>
      <c r="E1004" s="58"/>
      <c r="F1004" s="58"/>
      <c r="G1004" s="58"/>
      <c r="H1004" s="58"/>
      <c r="I1004" s="58"/>
      <c r="J1004" s="58"/>
    </row>
    <row r="1005" spans="1:10" ht="16" x14ac:dyDescent="0.2">
      <c r="A1005" s="58"/>
      <c r="B1005" s="58"/>
      <c r="C1005" s="58"/>
      <c r="D1005" s="58"/>
      <c r="E1005" s="58"/>
      <c r="F1005" s="58"/>
      <c r="G1005" s="58"/>
      <c r="H1005" s="58"/>
      <c r="I1005" s="58"/>
      <c r="J1005" s="58"/>
    </row>
    <row r="1006" spans="1:10" ht="16" x14ac:dyDescent="0.2">
      <c r="A1006" s="58"/>
      <c r="B1006" s="58"/>
      <c r="C1006" s="58"/>
      <c r="D1006" s="58"/>
      <c r="E1006" s="58"/>
      <c r="F1006" s="58"/>
      <c r="G1006" s="58"/>
      <c r="H1006" s="58"/>
      <c r="I1006" s="58"/>
      <c r="J1006" s="58"/>
    </row>
    <row r="1007" spans="1:10" ht="16" x14ac:dyDescent="0.2">
      <c r="A1007" s="58"/>
      <c r="B1007" s="58"/>
      <c r="C1007" s="58"/>
      <c r="D1007" s="58"/>
      <c r="E1007" s="58"/>
      <c r="F1007" s="58"/>
      <c r="G1007" s="58"/>
      <c r="H1007" s="58"/>
      <c r="I1007" s="58"/>
      <c r="J1007" s="58"/>
    </row>
    <row r="1008" spans="1:10" ht="16" x14ac:dyDescent="0.2">
      <c r="A1008" s="58"/>
      <c r="B1008" s="58"/>
      <c r="C1008" s="58"/>
      <c r="D1008" s="58"/>
      <c r="E1008" s="58"/>
      <c r="F1008" s="58"/>
      <c r="G1008" s="58"/>
      <c r="H1008" s="58"/>
      <c r="I1008" s="58"/>
      <c r="J1008" s="58"/>
    </row>
    <row r="1009" spans="1:10" ht="16" x14ac:dyDescent="0.2">
      <c r="A1009" s="58"/>
      <c r="B1009" s="58"/>
      <c r="C1009" s="58"/>
      <c r="D1009" s="58"/>
      <c r="E1009" s="58"/>
      <c r="F1009" s="58"/>
      <c r="G1009" s="58"/>
      <c r="H1009" s="58"/>
      <c r="I1009" s="58"/>
      <c r="J1009" s="58"/>
    </row>
    <row r="1010" spans="1:10" ht="16" x14ac:dyDescent="0.2">
      <c r="A1010" s="58"/>
      <c r="B1010" s="58"/>
      <c r="C1010" s="58"/>
      <c r="D1010" s="58"/>
      <c r="E1010" s="58"/>
      <c r="F1010" s="58"/>
      <c r="G1010" s="58"/>
      <c r="H1010" s="58"/>
      <c r="I1010" s="58"/>
      <c r="J1010" s="58"/>
    </row>
    <row r="1011" spans="1:10" ht="16" x14ac:dyDescent="0.2">
      <c r="A1011" s="58"/>
      <c r="B1011" s="58"/>
      <c r="C1011" s="58"/>
      <c r="D1011" s="58"/>
      <c r="E1011" s="58"/>
      <c r="F1011" s="58"/>
      <c r="G1011" s="58"/>
      <c r="H1011" s="58"/>
      <c r="I1011" s="58"/>
      <c r="J1011" s="58"/>
    </row>
    <row r="1012" spans="1:10" ht="16" x14ac:dyDescent="0.2">
      <c r="A1012" s="58"/>
      <c r="B1012" s="58"/>
      <c r="C1012" s="58"/>
      <c r="D1012" s="58"/>
      <c r="E1012" s="58"/>
      <c r="F1012" s="58"/>
      <c r="G1012" s="58"/>
      <c r="H1012" s="58"/>
      <c r="I1012" s="58"/>
      <c r="J1012" s="58"/>
    </row>
    <row r="1013" spans="1:10" ht="16" x14ac:dyDescent="0.2">
      <c r="A1013" s="58"/>
      <c r="B1013" s="58"/>
      <c r="C1013" s="58"/>
      <c r="D1013" s="58"/>
      <c r="E1013" s="58"/>
      <c r="F1013" s="58"/>
      <c r="G1013" s="58"/>
      <c r="H1013" s="58"/>
      <c r="I1013" s="58"/>
      <c r="J1013" s="58"/>
    </row>
    <row r="1014" spans="1:10" ht="16" x14ac:dyDescent="0.2">
      <c r="A1014" s="58"/>
      <c r="B1014" s="58"/>
      <c r="C1014" s="58"/>
      <c r="D1014" s="58"/>
      <c r="E1014" s="58"/>
      <c r="F1014" s="58"/>
      <c r="G1014" s="58"/>
      <c r="H1014" s="58"/>
      <c r="I1014" s="58"/>
      <c r="J1014" s="58"/>
    </row>
    <row r="1015" spans="1:10" ht="16" x14ac:dyDescent="0.2">
      <c r="A1015" s="58"/>
      <c r="B1015" s="58"/>
      <c r="C1015" s="58"/>
      <c r="D1015" s="58"/>
      <c r="E1015" s="58"/>
      <c r="F1015" s="58"/>
      <c r="G1015" s="58"/>
      <c r="H1015" s="58"/>
      <c r="I1015" s="58"/>
      <c r="J1015" s="58"/>
    </row>
    <row r="1016" spans="1:10" ht="16" x14ac:dyDescent="0.2">
      <c r="A1016" s="58"/>
      <c r="B1016" s="58"/>
      <c r="C1016" s="58"/>
      <c r="D1016" s="58"/>
      <c r="E1016" s="58"/>
      <c r="F1016" s="58"/>
      <c r="G1016" s="58"/>
      <c r="H1016" s="58"/>
      <c r="I1016" s="58"/>
      <c r="J1016" s="58"/>
    </row>
    <row r="1017" spans="1:10" ht="16" x14ac:dyDescent="0.2">
      <c r="A1017" s="58"/>
      <c r="B1017" s="58"/>
      <c r="C1017" s="58"/>
      <c r="D1017" s="58"/>
      <c r="E1017" s="58"/>
      <c r="F1017" s="58"/>
      <c r="G1017" s="58"/>
      <c r="H1017" s="58"/>
      <c r="I1017" s="58"/>
      <c r="J1017" s="58"/>
    </row>
    <row r="1018" spans="1:10" ht="16" x14ac:dyDescent="0.2">
      <c r="A1018" s="58"/>
      <c r="B1018" s="58"/>
      <c r="C1018" s="58"/>
      <c r="D1018" s="58"/>
      <c r="E1018" s="58"/>
      <c r="F1018" s="58"/>
      <c r="G1018" s="58"/>
      <c r="H1018" s="58"/>
      <c r="I1018" s="58"/>
      <c r="J1018" s="58"/>
    </row>
    <row r="1019" spans="1:10" ht="16" x14ac:dyDescent="0.2">
      <c r="A1019" s="58"/>
      <c r="B1019" s="58"/>
      <c r="C1019" s="58"/>
      <c r="D1019" s="58"/>
      <c r="E1019" s="58"/>
      <c r="F1019" s="58"/>
      <c r="G1019" s="58"/>
      <c r="H1019" s="58"/>
      <c r="I1019" s="58"/>
      <c r="J1019" s="58"/>
    </row>
    <row r="1020" spans="1:10" ht="16" x14ac:dyDescent="0.2">
      <c r="A1020" s="58"/>
      <c r="B1020" s="58"/>
      <c r="C1020" s="58"/>
      <c r="D1020" s="58"/>
      <c r="E1020" s="58"/>
      <c r="F1020" s="58"/>
      <c r="G1020" s="58"/>
      <c r="H1020" s="58"/>
      <c r="I1020" s="58"/>
      <c r="J1020" s="58"/>
    </row>
    <row r="1021" spans="1:10" ht="16" x14ac:dyDescent="0.2">
      <c r="A1021" s="58"/>
      <c r="B1021" s="58"/>
      <c r="C1021" s="58"/>
      <c r="D1021" s="58"/>
      <c r="E1021" s="58"/>
      <c r="F1021" s="58"/>
      <c r="G1021" s="58"/>
      <c r="H1021" s="58"/>
      <c r="I1021" s="58"/>
      <c r="J1021" s="58"/>
    </row>
    <row r="1022" spans="1:10" ht="16" x14ac:dyDescent="0.2">
      <c r="A1022" s="58"/>
      <c r="B1022" s="58"/>
      <c r="C1022" s="58"/>
      <c r="D1022" s="58"/>
      <c r="E1022" s="58"/>
      <c r="F1022" s="58"/>
      <c r="G1022" s="58"/>
      <c r="H1022" s="58"/>
      <c r="I1022" s="58"/>
      <c r="J1022" s="58"/>
    </row>
    <row r="1023" spans="1:10" ht="16" x14ac:dyDescent="0.2">
      <c r="A1023" s="58"/>
      <c r="B1023" s="58"/>
      <c r="C1023" s="58"/>
      <c r="D1023" s="58"/>
      <c r="E1023" s="58"/>
      <c r="F1023" s="58"/>
      <c r="G1023" s="58"/>
      <c r="H1023" s="58"/>
      <c r="I1023" s="58"/>
      <c r="J1023" s="58"/>
    </row>
    <row r="1024" spans="1:10" ht="16" x14ac:dyDescent="0.2">
      <c r="A1024" s="58"/>
      <c r="B1024" s="58"/>
      <c r="C1024" s="58"/>
      <c r="D1024" s="58"/>
      <c r="E1024" s="58"/>
      <c r="F1024" s="58"/>
      <c r="G1024" s="58"/>
      <c r="H1024" s="58"/>
      <c r="I1024" s="58"/>
      <c r="J1024" s="58"/>
    </row>
    <row r="1025" spans="1:10" ht="16" x14ac:dyDescent="0.2">
      <c r="A1025" s="58"/>
      <c r="B1025" s="58"/>
      <c r="C1025" s="58"/>
      <c r="D1025" s="58"/>
      <c r="E1025" s="58"/>
      <c r="F1025" s="58"/>
      <c r="G1025" s="58"/>
      <c r="H1025" s="58"/>
      <c r="I1025" s="58"/>
      <c r="J1025" s="58"/>
    </row>
    <row r="1026" spans="1:10" ht="16" x14ac:dyDescent="0.2">
      <c r="A1026" s="58"/>
      <c r="B1026" s="58"/>
      <c r="C1026" s="58"/>
      <c r="D1026" s="58"/>
      <c r="E1026" s="58"/>
      <c r="F1026" s="58"/>
      <c r="G1026" s="58"/>
      <c r="H1026" s="58"/>
      <c r="I1026" s="58"/>
      <c r="J1026" s="58"/>
    </row>
    <row r="1027" spans="1:10" ht="16" x14ac:dyDescent="0.2">
      <c r="A1027" s="58"/>
      <c r="B1027" s="58"/>
      <c r="C1027" s="58"/>
      <c r="D1027" s="58"/>
      <c r="E1027" s="58"/>
      <c r="F1027" s="58"/>
      <c r="G1027" s="58"/>
      <c r="H1027" s="58"/>
      <c r="I1027" s="58"/>
      <c r="J1027" s="58"/>
    </row>
    <row r="1028" spans="1:10" ht="16" x14ac:dyDescent="0.2">
      <c r="A1028" s="58"/>
      <c r="B1028" s="58"/>
      <c r="C1028" s="58"/>
      <c r="D1028" s="58"/>
      <c r="E1028" s="58"/>
      <c r="F1028" s="58"/>
      <c r="G1028" s="58"/>
      <c r="H1028" s="58"/>
      <c r="I1028" s="58"/>
      <c r="J1028" s="58"/>
    </row>
    <row r="1029" spans="1:10" ht="16" x14ac:dyDescent="0.2">
      <c r="A1029" s="58"/>
      <c r="B1029" s="58"/>
      <c r="C1029" s="58"/>
      <c r="D1029" s="58"/>
      <c r="E1029" s="58"/>
      <c r="F1029" s="58"/>
      <c r="G1029" s="58"/>
      <c r="H1029" s="58"/>
      <c r="I1029" s="58"/>
      <c r="J1029" s="58"/>
    </row>
    <row r="1030" spans="1:10" ht="16" x14ac:dyDescent="0.2">
      <c r="A1030" s="58"/>
      <c r="B1030" s="58"/>
      <c r="C1030" s="58"/>
      <c r="D1030" s="58"/>
      <c r="E1030" s="58"/>
      <c r="F1030" s="58"/>
      <c r="G1030" s="58"/>
      <c r="H1030" s="58"/>
      <c r="I1030" s="58"/>
      <c r="J1030" s="58"/>
    </row>
    <row r="1031" spans="1:10" ht="16" x14ac:dyDescent="0.2">
      <c r="A1031" s="58"/>
      <c r="B1031" s="58"/>
      <c r="C1031" s="58"/>
      <c r="D1031" s="58"/>
      <c r="E1031" s="58"/>
      <c r="F1031" s="58"/>
      <c r="G1031" s="58"/>
      <c r="H1031" s="58"/>
      <c r="I1031" s="58"/>
      <c r="J1031" s="58"/>
    </row>
    <row r="1032" spans="1:10" ht="16" x14ac:dyDescent="0.2">
      <c r="A1032" s="58"/>
      <c r="B1032" s="58"/>
      <c r="C1032" s="58"/>
      <c r="D1032" s="58"/>
      <c r="E1032" s="58"/>
      <c r="F1032" s="58"/>
      <c r="G1032" s="58"/>
      <c r="H1032" s="58"/>
      <c r="I1032" s="58"/>
      <c r="J1032" s="58"/>
    </row>
    <row r="1033" spans="1:10" ht="16" x14ac:dyDescent="0.2">
      <c r="A1033" s="58"/>
      <c r="B1033" s="58"/>
      <c r="C1033" s="58"/>
      <c r="D1033" s="58"/>
      <c r="E1033" s="58"/>
      <c r="F1033" s="58"/>
      <c r="G1033" s="58"/>
      <c r="H1033" s="58"/>
      <c r="I1033" s="58"/>
      <c r="J1033" s="58"/>
    </row>
    <row r="1034" spans="1:10" ht="16" x14ac:dyDescent="0.2">
      <c r="A1034" s="58"/>
      <c r="B1034" s="58"/>
      <c r="C1034" s="58"/>
      <c r="D1034" s="58"/>
      <c r="E1034" s="58"/>
      <c r="F1034" s="58"/>
      <c r="G1034" s="58"/>
      <c r="H1034" s="58"/>
      <c r="I1034" s="58"/>
      <c r="J1034" s="58"/>
    </row>
    <row r="1035" spans="1:10" ht="16" x14ac:dyDescent="0.2">
      <c r="A1035" s="58"/>
      <c r="B1035" s="58"/>
      <c r="C1035" s="58"/>
      <c r="D1035" s="58"/>
      <c r="E1035" s="58"/>
      <c r="F1035" s="58"/>
      <c r="G1035" s="58"/>
      <c r="H1035" s="58"/>
      <c r="I1035" s="58"/>
      <c r="J1035" s="58"/>
    </row>
    <row r="1036" spans="1:10" ht="16" x14ac:dyDescent="0.2">
      <c r="A1036" s="58"/>
      <c r="B1036" s="58"/>
      <c r="C1036" s="58"/>
      <c r="D1036" s="58"/>
      <c r="E1036" s="58"/>
      <c r="F1036" s="58"/>
      <c r="G1036" s="58"/>
      <c r="H1036" s="58"/>
      <c r="I1036" s="58"/>
      <c r="J1036" s="58"/>
    </row>
    <row r="1037" spans="1:10" ht="16" x14ac:dyDescent="0.2">
      <c r="A1037" s="58"/>
      <c r="B1037" s="58"/>
      <c r="C1037" s="58"/>
      <c r="D1037" s="58"/>
      <c r="E1037" s="58"/>
      <c r="F1037" s="58"/>
      <c r="G1037" s="58"/>
      <c r="H1037" s="58"/>
      <c r="I1037" s="58"/>
      <c r="J1037" s="58"/>
    </row>
    <row r="1038" spans="1:10" ht="16" x14ac:dyDescent="0.2">
      <c r="A1038" s="58"/>
      <c r="B1038" s="58"/>
      <c r="C1038" s="58"/>
      <c r="D1038" s="58"/>
      <c r="E1038" s="58"/>
      <c r="F1038" s="58"/>
      <c r="G1038" s="58"/>
      <c r="H1038" s="58"/>
      <c r="I1038" s="58"/>
      <c r="J1038" s="58"/>
    </row>
    <row r="1039" spans="1:10" ht="16" x14ac:dyDescent="0.2">
      <c r="A1039" s="58"/>
      <c r="B1039" s="58"/>
      <c r="C1039" s="58"/>
      <c r="D1039" s="58"/>
      <c r="E1039" s="58"/>
      <c r="F1039" s="58"/>
      <c r="G1039" s="58"/>
      <c r="H1039" s="58"/>
      <c r="I1039" s="58"/>
      <c r="J1039" s="58"/>
    </row>
    <row r="1040" spans="1:10" ht="16" x14ac:dyDescent="0.2">
      <c r="A1040" s="58"/>
      <c r="B1040" s="58"/>
      <c r="C1040" s="58"/>
      <c r="D1040" s="58"/>
      <c r="E1040" s="58"/>
      <c r="F1040" s="58"/>
      <c r="G1040" s="58"/>
      <c r="H1040" s="58"/>
      <c r="I1040" s="58"/>
      <c r="J1040" s="58"/>
    </row>
    <row r="1041" spans="1:10" ht="16" x14ac:dyDescent="0.2">
      <c r="A1041" s="58"/>
      <c r="B1041" s="58"/>
      <c r="C1041" s="58"/>
      <c r="D1041" s="58"/>
      <c r="E1041" s="58"/>
      <c r="F1041" s="58"/>
      <c r="G1041" s="58"/>
      <c r="H1041" s="58"/>
      <c r="I1041" s="58"/>
      <c r="J1041" s="58"/>
    </row>
    <row r="1042" spans="1:10" ht="16" x14ac:dyDescent="0.2">
      <c r="A1042" s="58"/>
      <c r="B1042" s="58"/>
      <c r="C1042" s="58"/>
      <c r="D1042" s="58"/>
      <c r="E1042" s="58"/>
      <c r="F1042" s="58"/>
      <c r="G1042" s="58"/>
      <c r="H1042" s="58"/>
      <c r="I1042" s="58"/>
      <c r="J1042" s="58"/>
    </row>
    <row r="1043" spans="1:10" ht="16" x14ac:dyDescent="0.2">
      <c r="A1043" s="58"/>
      <c r="B1043" s="58"/>
      <c r="C1043" s="58"/>
      <c r="D1043" s="58"/>
      <c r="E1043" s="58"/>
      <c r="F1043" s="58"/>
      <c r="G1043" s="58"/>
      <c r="H1043" s="58"/>
      <c r="I1043" s="58"/>
      <c r="J1043" s="58"/>
    </row>
    <row r="1044" spans="1:10" ht="16" x14ac:dyDescent="0.2">
      <c r="A1044" s="58"/>
      <c r="B1044" s="58"/>
      <c r="C1044" s="58"/>
      <c r="D1044" s="58"/>
      <c r="E1044" s="58"/>
      <c r="F1044" s="58"/>
      <c r="G1044" s="58"/>
      <c r="H1044" s="58"/>
      <c r="I1044" s="58"/>
      <c r="J1044" s="58"/>
    </row>
    <row r="1045" spans="1:10" ht="16" x14ac:dyDescent="0.2">
      <c r="A1045" s="58"/>
      <c r="B1045" s="58"/>
      <c r="C1045" s="58"/>
      <c r="D1045" s="58"/>
      <c r="E1045" s="58"/>
      <c r="F1045" s="58"/>
      <c r="G1045" s="58"/>
      <c r="H1045" s="58"/>
      <c r="I1045" s="58"/>
      <c r="J1045" s="58"/>
    </row>
    <row r="1046" spans="1:10" ht="16" x14ac:dyDescent="0.2">
      <c r="A1046" s="58"/>
      <c r="B1046" s="58"/>
      <c r="C1046" s="58"/>
      <c r="D1046" s="58"/>
      <c r="E1046" s="58"/>
      <c r="F1046" s="58"/>
      <c r="G1046" s="58"/>
      <c r="H1046" s="58"/>
      <c r="I1046" s="58"/>
      <c r="J1046" s="58"/>
    </row>
    <row r="1047" spans="1:10" ht="16" x14ac:dyDescent="0.2">
      <c r="A1047" s="58"/>
      <c r="B1047" s="58"/>
      <c r="C1047" s="58"/>
      <c r="D1047" s="58"/>
      <c r="E1047" s="58"/>
      <c r="F1047" s="58"/>
      <c r="G1047" s="58"/>
      <c r="H1047" s="58"/>
      <c r="I1047" s="58"/>
      <c r="J1047" s="58"/>
    </row>
    <row r="1048" spans="1:10" ht="16" x14ac:dyDescent="0.2">
      <c r="A1048" s="58"/>
      <c r="B1048" s="58"/>
      <c r="C1048" s="58"/>
      <c r="D1048" s="58"/>
      <c r="E1048" s="58"/>
      <c r="F1048" s="58"/>
      <c r="G1048" s="58"/>
      <c r="H1048" s="58"/>
      <c r="I1048" s="58"/>
      <c r="J1048" s="58"/>
    </row>
    <row r="1049" spans="1:10" ht="16" x14ac:dyDescent="0.2">
      <c r="A1049" s="58"/>
      <c r="B1049" s="58"/>
      <c r="C1049" s="58"/>
      <c r="D1049" s="58"/>
      <c r="E1049" s="58"/>
      <c r="F1049" s="58"/>
      <c r="G1049" s="58"/>
      <c r="H1049" s="58"/>
      <c r="I1049" s="58"/>
      <c r="J1049" s="58"/>
    </row>
    <row r="1050" spans="1:10" ht="16" x14ac:dyDescent="0.2">
      <c r="A1050" s="58"/>
      <c r="B1050" s="58"/>
      <c r="C1050" s="58"/>
      <c r="D1050" s="58"/>
      <c r="E1050" s="58"/>
      <c r="F1050" s="58"/>
      <c r="G1050" s="58"/>
      <c r="H1050" s="58"/>
      <c r="I1050" s="58"/>
      <c r="J1050" s="58"/>
    </row>
    <row r="1051" spans="1:10" ht="16" x14ac:dyDescent="0.2">
      <c r="A1051" s="58"/>
      <c r="B1051" s="58"/>
      <c r="C1051" s="58"/>
      <c r="D1051" s="58"/>
      <c r="E1051" s="58"/>
      <c r="F1051" s="58"/>
      <c r="G1051" s="58"/>
      <c r="H1051" s="58"/>
      <c r="I1051" s="58"/>
      <c r="J1051" s="58"/>
    </row>
    <row r="1052" spans="1:10" ht="16" x14ac:dyDescent="0.2">
      <c r="A1052" s="58"/>
      <c r="B1052" s="58"/>
      <c r="C1052" s="58"/>
      <c r="D1052" s="58"/>
      <c r="E1052" s="58"/>
      <c r="F1052" s="58"/>
      <c r="G1052" s="58"/>
      <c r="H1052" s="58"/>
      <c r="I1052" s="58"/>
      <c r="J1052" s="58"/>
    </row>
    <row r="1053" spans="1:10" ht="16" x14ac:dyDescent="0.2">
      <c r="A1053" s="58"/>
      <c r="B1053" s="58"/>
      <c r="C1053" s="58"/>
      <c r="D1053" s="58"/>
      <c r="E1053" s="58"/>
      <c r="F1053" s="58"/>
      <c r="G1053" s="58"/>
      <c r="H1053" s="58"/>
      <c r="I1053" s="58"/>
      <c r="J1053" s="58"/>
    </row>
    <row r="1054" spans="1:10" ht="16" x14ac:dyDescent="0.2">
      <c r="A1054" s="58"/>
      <c r="B1054" s="58"/>
      <c r="C1054" s="58"/>
      <c r="D1054" s="58"/>
      <c r="E1054" s="58"/>
      <c r="F1054" s="58"/>
      <c r="G1054" s="58"/>
      <c r="H1054" s="58"/>
      <c r="I1054" s="58"/>
      <c r="J1054" s="58"/>
    </row>
    <row r="1055" spans="1:10" ht="16" x14ac:dyDescent="0.2">
      <c r="A1055" s="58"/>
      <c r="B1055" s="58"/>
      <c r="C1055" s="58"/>
      <c r="D1055" s="58"/>
      <c r="E1055" s="58"/>
      <c r="F1055" s="58"/>
      <c r="G1055" s="58"/>
      <c r="H1055" s="58"/>
      <c r="I1055" s="58"/>
      <c r="J1055" s="58"/>
    </row>
    <row r="1056" spans="1:10" ht="16" x14ac:dyDescent="0.2">
      <c r="A1056" s="58"/>
      <c r="B1056" s="58"/>
      <c r="C1056" s="58"/>
      <c r="D1056" s="58"/>
      <c r="E1056" s="58"/>
      <c r="F1056" s="58"/>
      <c r="G1056" s="58"/>
      <c r="H1056" s="58"/>
      <c r="I1056" s="58"/>
      <c r="J1056" s="58"/>
    </row>
    <row r="1057" spans="1:10" ht="16" x14ac:dyDescent="0.2">
      <c r="A1057" s="58"/>
      <c r="B1057" s="58"/>
      <c r="C1057" s="58"/>
      <c r="D1057" s="58"/>
      <c r="E1057" s="58"/>
      <c r="F1057" s="58"/>
      <c r="G1057" s="58"/>
      <c r="H1057" s="58"/>
      <c r="I1057" s="58"/>
      <c r="J1057" s="58"/>
    </row>
    <row r="1058" spans="1:10" ht="16" x14ac:dyDescent="0.2">
      <c r="A1058" s="58"/>
      <c r="B1058" s="58"/>
      <c r="C1058" s="58"/>
      <c r="D1058" s="58"/>
      <c r="E1058" s="58"/>
      <c r="F1058" s="58"/>
      <c r="G1058" s="58"/>
      <c r="H1058" s="58"/>
      <c r="I1058" s="58"/>
      <c r="J1058" s="58"/>
    </row>
    <row r="1059" spans="1:10" ht="16" x14ac:dyDescent="0.2">
      <c r="A1059" s="58"/>
      <c r="B1059" s="58"/>
      <c r="C1059" s="58"/>
      <c r="D1059" s="58"/>
      <c r="E1059" s="58"/>
      <c r="F1059" s="58"/>
      <c r="G1059" s="58"/>
      <c r="H1059" s="58"/>
      <c r="I1059" s="58"/>
      <c r="J1059" s="58"/>
    </row>
    <row r="1060" spans="1:10" ht="16" x14ac:dyDescent="0.2">
      <c r="A1060" s="58"/>
      <c r="B1060" s="58"/>
      <c r="C1060" s="58"/>
      <c r="D1060" s="58"/>
      <c r="E1060" s="58"/>
      <c r="F1060" s="58"/>
      <c r="G1060" s="58"/>
      <c r="H1060" s="58"/>
      <c r="I1060" s="58"/>
      <c r="J1060" s="58"/>
    </row>
    <row r="1061" spans="1:10" ht="16" x14ac:dyDescent="0.2">
      <c r="A1061" s="58"/>
      <c r="B1061" s="58"/>
      <c r="C1061" s="58"/>
      <c r="D1061" s="58"/>
      <c r="E1061" s="58"/>
      <c r="F1061" s="58"/>
      <c r="G1061" s="58"/>
      <c r="H1061" s="58"/>
      <c r="I1061" s="58"/>
      <c r="J1061" s="58"/>
    </row>
    <row r="1062" spans="1:10" ht="16" x14ac:dyDescent="0.2">
      <c r="A1062" s="58"/>
      <c r="B1062" s="58"/>
      <c r="C1062" s="58"/>
      <c r="D1062" s="58"/>
      <c r="E1062" s="58"/>
      <c r="F1062" s="58"/>
      <c r="G1062" s="58"/>
      <c r="H1062" s="58"/>
      <c r="I1062" s="58"/>
      <c r="J1062" s="58"/>
    </row>
    <row r="1063" spans="1:10" ht="16" x14ac:dyDescent="0.2">
      <c r="A1063" s="58"/>
      <c r="B1063" s="58"/>
      <c r="C1063" s="58"/>
      <c r="D1063" s="58"/>
      <c r="E1063" s="58"/>
      <c r="F1063" s="58"/>
      <c r="G1063" s="58"/>
      <c r="H1063" s="58"/>
      <c r="I1063" s="58"/>
      <c r="J1063" s="58"/>
    </row>
    <row r="1064" spans="1:10" ht="16" x14ac:dyDescent="0.2">
      <c r="A1064" s="58"/>
      <c r="B1064" s="58"/>
      <c r="C1064" s="58"/>
      <c r="D1064" s="58"/>
      <c r="E1064" s="58"/>
      <c r="F1064" s="58"/>
      <c r="G1064" s="58"/>
      <c r="H1064" s="58"/>
      <c r="I1064" s="58"/>
      <c r="J1064" s="58"/>
    </row>
    <row r="1065" spans="1:10" ht="16" x14ac:dyDescent="0.2">
      <c r="A1065" s="58"/>
      <c r="B1065" s="58"/>
      <c r="C1065" s="58"/>
      <c r="D1065" s="58"/>
      <c r="E1065" s="58"/>
      <c r="F1065" s="58"/>
      <c r="G1065" s="58"/>
      <c r="H1065" s="58"/>
      <c r="I1065" s="58"/>
      <c r="J1065" s="58"/>
    </row>
    <row r="1066" spans="1:10" ht="16" x14ac:dyDescent="0.2">
      <c r="A1066" s="58"/>
      <c r="B1066" s="58"/>
      <c r="C1066" s="58"/>
      <c r="D1066" s="58"/>
      <c r="E1066" s="58"/>
      <c r="F1066" s="58"/>
      <c r="G1066" s="58"/>
      <c r="H1066" s="58"/>
      <c r="I1066" s="58"/>
      <c r="J1066" s="58"/>
    </row>
    <row r="1067" spans="1:10" ht="16" x14ac:dyDescent="0.2">
      <c r="A1067" s="58"/>
      <c r="B1067" s="58"/>
      <c r="C1067" s="58"/>
      <c r="D1067" s="58"/>
      <c r="E1067" s="58"/>
      <c r="F1067" s="58"/>
      <c r="G1067" s="58"/>
      <c r="H1067" s="58"/>
      <c r="I1067" s="58"/>
      <c r="J1067" s="58"/>
    </row>
    <row r="1068" spans="1:10" ht="16" x14ac:dyDescent="0.2">
      <c r="A1068" s="58"/>
      <c r="B1068" s="58"/>
      <c r="C1068" s="58"/>
      <c r="D1068" s="58"/>
      <c r="E1068" s="58"/>
      <c r="F1068" s="58"/>
      <c r="G1068" s="58"/>
      <c r="H1068" s="58"/>
      <c r="I1068" s="58"/>
      <c r="J1068" s="58"/>
    </row>
    <row r="1069" spans="1:10" ht="16" x14ac:dyDescent="0.2">
      <c r="A1069" s="58"/>
      <c r="B1069" s="58"/>
      <c r="C1069" s="58"/>
      <c r="D1069" s="58"/>
      <c r="E1069" s="58"/>
      <c r="F1069" s="58"/>
      <c r="G1069" s="58"/>
      <c r="H1069" s="58"/>
      <c r="I1069" s="58"/>
      <c r="J1069" s="58"/>
    </row>
    <row r="1070" spans="1:10" ht="16" x14ac:dyDescent="0.2">
      <c r="A1070" s="58"/>
      <c r="B1070" s="58"/>
      <c r="C1070" s="58"/>
      <c r="D1070" s="58"/>
      <c r="E1070" s="58"/>
      <c r="F1070" s="58"/>
      <c r="G1070" s="58"/>
      <c r="H1070" s="58"/>
      <c r="I1070" s="58"/>
      <c r="J1070" s="58"/>
    </row>
    <row r="1071" spans="1:10" ht="16" x14ac:dyDescent="0.2">
      <c r="A1071" s="58"/>
      <c r="B1071" s="58"/>
      <c r="C1071" s="58"/>
      <c r="D1071" s="58"/>
      <c r="E1071" s="58"/>
      <c r="F1071" s="58"/>
      <c r="G1071" s="58"/>
      <c r="H1071" s="58"/>
      <c r="I1071" s="58"/>
      <c r="J1071" s="58"/>
    </row>
    <row r="1072" spans="1:10" ht="16" x14ac:dyDescent="0.2">
      <c r="A1072" s="58"/>
      <c r="B1072" s="58"/>
      <c r="C1072" s="58"/>
      <c r="D1072" s="58"/>
      <c r="E1072" s="58"/>
      <c r="F1072" s="58"/>
      <c r="G1072" s="58"/>
      <c r="H1072" s="58"/>
      <c r="I1072" s="58"/>
      <c r="J1072" s="58"/>
    </row>
    <row r="1073" spans="1:10" ht="16" x14ac:dyDescent="0.2">
      <c r="A1073" s="58"/>
      <c r="B1073" s="58"/>
      <c r="C1073" s="58"/>
      <c r="D1073" s="58"/>
      <c r="E1073" s="58"/>
      <c r="F1073" s="58"/>
      <c r="G1073" s="58"/>
      <c r="H1073" s="58"/>
      <c r="I1073" s="58"/>
      <c r="J1073" s="58"/>
    </row>
    <row r="1074" spans="1:10" ht="16" x14ac:dyDescent="0.2">
      <c r="A1074" s="58"/>
      <c r="B1074" s="58"/>
      <c r="C1074" s="58"/>
      <c r="D1074" s="58"/>
      <c r="E1074" s="58"/>
      <c r="F1074" s="58"/>
      <c r="G1074" s="58"/>
      <c r="H1074" s="58"/>
      <c r="I1074" s="58"/>
      <c r="J1074" s="58"/>
    </row>
    <row r="1075" spans="1:10" ht="16" x14ac:dyDescent="0.2">
      <c r="A1075" s="58"/>
      <c r="B1075" s="58"/>
      <c r="C1075" s="58"/>
      <c r="D1075" s="58"/>
      <c r="E1075" s="58"/>
      <c r="F1075" s="58"/>
      <c r="G1075" s="58"/>
      <c r="H1075" s="58"/>
      <c r="I1075" s="58"/>
      <c r="J1075" s="58"/>
    </row>
    <row r="1076" spans="1:10" ht="16" x14ac:dyDescent="0.2">
      <c r="A1076" s="58"/>
      <c r="B1076" s="58"/>
      <c r="C1076" s="58"/>
      <c r="D1076" s="58"/>
      <c r="E1076" s="58"/>
      <c r="F1076" s="58"/>
      <c r="G1076" s="58"/>
      <c r="H1076" s="58"/>
      <c r="I1076" s="58"/>
      <c r="J1076" s="58"/>
    </row>
    <row r="1077" spans="1:10" ht="16" x14ac:dyDescent="0.2">
      <c r="A1077" s="58"/>
      <c r="B1077" s="58"/>
      <c r="C1077" s="58"/>
      <c r="D1077" s="58"/>
      <c r="E1077" s="58"/>
      <c r="F1077" s="58"/>
      <c r="G1077" s="58"/>
      <c r="H1077" s="58"/>
      <c r="I1077" s="58"/>
      <c r="J1077" s="58"/>
    </row>
    <row r="1078" spans="1:10" ht="16" x14ac:dyDescent="0.2">
      <c r="A1078" s="58"/>
      <c r="B1078" s="58"/>
      <c r="C1078" s="58"/>
      <c r="D1078" s="58"/>
      <c r="E1078" s="58"/>
      <c r="F1078" s="58"/>
      <c r="G1078" s="58"/>
      <c r="H1078" s="58"/>
      <c r="I1078" s="58"/>
      <c r="J1078" s="58"/>
    </row>
    <row r="1079" spans="1:10" ht="16" x14ac:dyDescent="0.2">
      <c r="A1079" s="58"/>
      <c r="B1079" s="58"/>
      <c r="C1079" s="58"/>
      <c r="D1079" s="58"/>
      <c r="E1079" s="58"/>
      <c r="F1079" s="58"/>
      <c r="G1079" s="58"/>
      <c r="H1079" s="58"/>
      <c r="I1079" s="58"/>
      <c r="J1079" s="58"/>
    </row>
    <row r="1080" spans="1:10" ht="16" x14ac:dyDescent="0.2">
      <c r="A1080" s="58"/>
      <c r="B1080" s="58"/>
      <c r="C1080" s="58"/>
      <c r="D1080" s="58"/>
      <c r="E1080" s="58"/>
      <c r="F1080" s="58"/>
      <c r="G1080" s="58"/>
      <c r="H1080" s="58"/>
      <c r="I1080" s="58"/>
      <c r="J1080" s="58"/>
    </row>
    <row r="1081" spans="1:10" ht="16" x14ac:dyDescent="0.2">
      <c r="A1081" s="58"/>
      <c r="B1081" s="58"/>
      <c r="C1081" s="58"/>
      <c r="D1081" s="58"/>
      <c r="E1081" s="58"/>
      <c r="F1081" s="58"/>
      <c r="G1081" s="58"/>
      <c r="H1081" s="58"/>
      <c r="I1081" s="58"/>
      <c r="J1081" s="58"/>
    </row>
    <row r="1082" spans="1:10" ht="16" x14ac:dyDescent="0.2">
      <c r="A1082" s="58"/>
      <c r="B1082" s="58"/>
      <c r="C1082" s="58"/>
      <c r="D1082" s="58"/>
      <c r="E1082" s="58"/>
      <c r="F1082" s="58"/>
      <c r="G1082" s="58"/>
      <c r="H1082" s="58"/>
      <c r="I1082" s="58"/>
      <c r="J1082" s="58"/>
    </row>
    <row r="1083" spans="1:10" ht="16" x14ac:dyDescent="0.2">
      <c r="A1083" s="58"/>
      <c r="B1083" s="58"/>
      <c r="C1083" s="58"/>
      <c r="D1083" s="58"/>
      <c r="E1083" s="58"/>
      <c r="F1083" s="58"/>
      <c r="G1083" s="58"/>
      <c r="H1083" s="58"/>
      <c r="I1083" s="58"/>
      <c r="J1083" s="58"/>
    </row>
    <row r="1084" spans="1:10" ht="16" x14ac:dyDescent="0.2">
      <c r="A1084" s="58"/>
      <c r="B1084" s="58"/>
      <c r="C1084" s="58"/>
      <c r="D1084" s="58"/>
      <c r="E1084" s="58"/>
      <c r="F1084" s="58"/>
      <c r="G1084" s="58"/>
      <c r="H1084" s="58"/>
      <c r="I1084" s="58"/>
      <c r="J1084" s="58"/>
    </row>
    <row r="1085" spans="1:10" ht="16" x14ac:dyDescent="0.2">
      <c r="A1085" s="58"/>
      <c r="B1085" s="58"/>
      <c r="C1085" s="58"/>
      <c r="D1085" s="58"/>
      <c r="E1085" s="58"/>
      <c r="F1085" s="58"/>
      <c r="G1085" s="58"/>
      <c r="H1085" s="58"/>
      <c r="I1085" s="58"/>
      <c r="J1085" s="58"/>
    </row>
    <row r="1086" spans="1:10" ht="16" x14ac:dyDescent="0.2">
      <c r="A1086" s="58"/>
      <c r="B1086" s="58"/>
      <c r="C1086" s="58"/>
      <c r="D1086" s="58"/>
      <c r="E1086" s="58"/>
      <c r="F1086" s="58"/>
      <c r="G1086" s="58"/>
      <c r="H1086" s="58"/>
      <c r="I1086" s="58"/>
      <c r="J1086" s="58"/>
    </row>
    <row r="1087" spans="1:10" ht="16" x14ac:dyDescent="0.2">
      <c r="A1087" s="58"/>
      <c r="B1087" s="58"/>
      <c r="C1087" s="58"/>
      <c r="D1087" s="58"/>
      <c r="E1087" s="58"/>
      <c r="F1087" s="58"/>
      <c r="G1087" s="58"/>
      <c r="H1087" s="58"/>
      <c r="I1087" s="58"/>
      <c r="J1087" s="58"/>
    </row>
    <row r="1088" spans="1:10" ht="16" x14ac:dyDescent="0.2">
      <c r="A1088" s="58"/>
      <c r="B1088" s="58"/>
      <c r="C1088" s="58"/>
      <c r="D1088" s="58"/>
      <c r="E1088" s="58"/>
      <c r="F1088" s="58"/>
      <c r="G1088" s="58"/>
      <c r="H1088" s="58"/>
      <c r="I1088" s="58"/>
      <c r="J1088" s="58"/>
    </row>
    <row r="1089" spans="1:10" ht="16" x14ac:dyDescent="0.2">
      <c r="A1089" s="58"/>
      <c r="B1089" s="58"/>
      <c r="C1089" s="58"/>
      <c r="D1089" s="58"/>
      <c r="E1089" s="58"/>
      <c r="F1089" s="58"/>
      <c r="G1089" s="58"/>
      <c r="H1089" s="58"/>
      <c r="I1089" s="58"/>
      <c r="J1089" s="58"/>
    </row>
    <row r="1090" spans="1:10" ht="16" x14ac:dyDescent="0.2">
      <c r="A1090" s="58"/>
      <c r="B1090" s="58"/>
      <c r="C1090" s="58"/>
      <c r="D1090" s="58"/>
      <c r="E1090" s="58"/>
      <c r="F1090" s="58"/>
      <c r="G1090" s="58"/>
      <c r="H1090" s="58"/>
      <c r="I1090" s="58"/>
      <c r="J1090" s="58"/>
    </row>
    <row r="1091" spans="1:10" ht="16" x14ac:dyDescent="0.2">
      <c r="A1091" s="58"/>
      <c r="B1091" s="58"/>
      <c r="C1091" s="58"/>
      <c r="D1091" s="58"/>
      <c r="E1091" s="58"/>
      <c r="F1091" s="58"/>
      <c r="G1091" s="58"/>
      <c r="H1091" s="58"/>
      <c r="I1091" s="58"/>
      <c r="J1091" s="58"/>
    </row>
    <row r="1092" spans="1:10" ht="16" x14ac:dyDescent="0.2">
      <c r="A1092" s="58"/>
      <c r="B1092" s="58"/>
      <c r="C1092" s="58"/>
      <c r="D1092" s="58"/>
      <c r="E1092" s="58"/>
      <c r="F1092" s="58"/>
      <c r="G1092" s="58"/>
      <c r="H1092" s="58"/>
      <c r="I1092" s="58"/>
      <c r="J1092" s="58"/>
    </row>
    <row r="1093" spans="1:10" ht="16" x14ac:dyDescent="0.2">
      <c r="A1093" s="58"/>
      <c r="B1093" s="58"/>
      <c r="C1093" s="58"/>
      <c r="D1093" s="58"/>
      <c r="E1093" s="58"/>
      <c r="F1093" s="58"/>
      <c r="G1093" s="58"/>
      <c r="H1093" s="58"/>
      <c r="I1093" s="58"/>
      <c r="J1093" s="58"/>
    </row>
    <row r="1094" spans="1:10" ht="16" x14ac:dyDescent="0.2">
      <c r="A1094" s="58"/>
      <c r="B1094" s="58"/>
      <c r="C1094" s="58"/>
      <c r="D1094" s="58"/>
      <c r="E1094" s="58"/>
      <c r="F1094" s="58"/>
      <c r="G1094" s="58"/>
      <c r="H1094" s="58"/>
      <c r="I1094" s="58"/>
      <c r="J1094" s="58"/>
    </row>
    <row r="1095" spans="1:10" ht="16" x14ac:dyDescent="0.2">
      <c r="A1095" s="58"/>
      <c r="B1095" s="58"/>
      <c r="C1095" s="58"/>
      <c r="D1095" s="58"/>
      <c r="E1095" s="58"/>
      <c r="F1095" s="58"/>
      <c r="G1095" s="58"/>
      <c r="H1095" s="58"/>
      <c r="I1095" s="58"/>
      <c r="J1095" s="58"/>
    </row>
    <row r="1096" spans="1:10" ht="16" x14ac:dyDescent="0.2">
      <c r="A1096" s="58"/>
      <c r="B1096" s="58"/>
      <c r="C1096" s="58"/>
      <c r="D1096" s="58"/>
      <c r="E1096" s="58"/>
      <c r="F1096" s="58"/>
      <c r="G1096" s="58"/>
      <c r="H1096" s="58"/>
      <c r="I1096" s="58"/>
      <c r="J1096" s="58"/>
    </row>
    <row r="1097" spans="1:10" ht="16" x14ac:dyDescent="0.2">
      <c r="A1097" s="58"/>
      <c r="B1097" s="58"/>
      <c r="C1097" s="58"/>
      <c r="D1097" s="58"/>
      <c r="E1097" s="58"/>
      <c r="F1097" s="58"/>
      <c r="G1097" s="58"/>
      <c r="H1097" s="58"/>
      <c r="I1097" s="58"/>
      <c r="J1097" s="58"/>
    </row>
    <row r="1098" spans="1:10" ht="16" x14ac:dyDescent="0.2">
      <c r="A1098" s="58"/>
      <c r="B1098" s="58"/>
      <c r="C1098" s="58"/>
      <c r="D1098" s="58"/>
      <c r="E1098" s="58"/>
      <c r="F1098" s="58"/>
      <c r="G1098" s="58"/>
      <c r="H1098" s="58"/>
      <c r="I1098" s="58"/>
      <c r="J1098" s="58"/>
    </row>
    <row r="1099" spans="1:10" ht="16" x14ac:dyDescent="0.2">
      <c r="A1099" s="58"/>
      <c r="B1099" s="58"/>
      <c r="C1099" s="58"/>
      <c r="D1099" s="58"/>
      <c r="E1099" s="58"/>
      <c r="F1099" s="58"/>
      <c r="G1099" s="58"/>
      <c r="H1099" s="58"/>
      <c r="I1099" s="58"/>
      <c r="J1099" s="58"/>
    </row>
    <row r="1100" spans="1:10" ht="16" x14ac:dyDescent="0.2">
      <c r="A1100" s="58"/>
      <c r="B1100" s="58"/>
      <c r="C1100" s="58"/>
      <c r="D1100" s="58"/>
      <c r="E1100" s="58"/>
      <c r="F1100" s="58"/>
      <c r="G1100" s="58"/>
      <c r="H1100" s="58"/>
      <c r="I1100" s="58"/>
      <c r="J1100" s="58"/>
    </row>
    <row r="1101" spans="1:10" ht="16" x14ac:dyDescent="0.2">
      <c r="A1101" s="58"/>
      <c r="B1101" s="58"/>
      <c r="C1101" s="58"/>
      <c r="D1101" s="58"/>
      <c r="E1101" s="58"/>
      <c r="F1101" s="58"/>
      <c r="G1101" s="58"/>
      <c r="H1101" s="58"/>
      <c r="I1101" s="58"/>
      <c r="J1101" s="58"/>
    </row>
    <row r="1102" spans="1:10" ht="16" x14ac:dyDescent="0.2">
      <c r="A1102" s="58"/>
      <c r="B1102" s="58"/>
      <c r="C1102" s="58"/>
      <c r="D1102" s="58"/>
      <c r="E1102" s="58"/>
      <c r="F1102" s="58"/>
      <c r="G1102" s="58"/>
      <c r="H1102" s="58"/>
      <c r="I1102" s="58"/>
      <c r="J1102" s="58"/>
    </row>
    <row r="1103" spans="1:10" ht="16" x14ac:dyDescent="0.2">
      <c r="A1103" s="58"/>
      <c r="B1103" s="58"/>
      <c r="C1103" s="58"/>
      <c r="D1103" s="58"/>
      <c r="E1103" s="58"/>
      <c r="F1103" s="58"/>
      <c r="G1103" s="58"/>
      <c r="H1103" s="58"/>
      <c r="I1103" s="58"/>
      <c r="J1103" s="58"/>
    </row>
    <row r="1104" spans="1:10" ht="16" x14ac:dyDescent="0.2">
      <c r="A1104" s="58"/>
      <c r="B1104" s="58"/>
      <c r="C1104" s="58"/>
      <c r="D1104" s="58"/>
      <c r="E1104" s="58"/>
      <c r="F1104" s="58"/>
      <c r="G1104" s="58"/>
      <c r="H1104" s="58"/>
      <c r="I1104" s="58"/>
      <c r="J1104" s="58"/>
    </row>
    <row r="1105" spans="1:10" ht="16" x14ac:dyDescent="0.2">
      <c r="A1105" s="58"/>
      <c r="B1105" s="58"/>
      <c r="C1105" s="58"/>
      <c r="D1105" s="58"/>
      <c r="E1105" s="58"/>
      <c r="F1105" s="58"/>
      <c r="G1105" s="58"/>
      <c r="H1105" s="58"/>
      <c r="I1105" s="58"/>
      <c r="J1105" s="58"/>
    </row>
    <row r="1106" spans="1:10" ht="16" x14ac:dyDescent="0.2">
      <c r="A1106" s="58"/>
      <c r="B1106" s="58"/>
      <c r="C1106" s="58"/>
      <c r="D1106" s="58"/>
      <c r="E1106" s="58"/>
      <c r="F1106" s="58"/>
      <c r="G1106" s="58"/>
      <c r="H1106" s="58"/>
      <c r="I1106" s="58"/>
      <c r="J1106" s="58"/>
    </row>
    <row r="1107" spans="1:10" ht="16" x14ac:dyDescent="0.2">
      <c r="A1107" s="58"/>
      <c r="B1107" s="58"/>
      <c r="C1107" s="58"/>
      <c r="D1107" s="58"/>
      <c r="E1107" s="58"/>
      <c r="F1107" s="58"/>
      <c r="G1107" s="58"/>
      <c r="H1107" s="58"/>
      <c r="I1107" s="58"/>
      <c r="J1107" s="58"/>
    </row>
    <row r="1108" spans="1:10" ht="16" x14ac:dyDescent="0.2">
      <c r="A1108" s="58"/>
      <c r="B1108" s="58"/>
      <c r="C1108" s="58"/>
      <c r="D1108" s="58"/>
      <c r="E1108" s="58"/>
      <c r="F1108" s="58"/>
      <c r="G1108" s="58"/>
      <c r="H1108" s="58"/>
      <c r="I1108" s="58"/>
      <c r="J1108" s="58"/>
    </row>
    <row r="1109" spans="1:10" ht="16" x14ac:dyDescent="0.2">
      <c r="A1109" s="58"/>
      <c r="B1109" s="58"/>
      <c r="C1109" s="58"/>
      <c r="D1109" s="58"/>
      <c r="E1109" s="58"/>
      <c r="F1109" s="58"/>
      <c r="G1109" s="58"/>
      <c r="H1109" s="58"/>
      <c r="I1109" s="58"/>
      <c r="J1109" s="58"/>
    </row>
    <row r="1110" spans="1:10" ht="16" x14ac:dyDescent="0.2">
      <c r="A1110" s="58"/>
      <c r="B1110" s="58"/>
      <c r="C1110" s="58"/>
      <c r="D1110" s="58"/>
      <c r="E1110" s="58"/>
      <c r="F1110" s="58"/>
      <c r="G1110" s="58"/>
      <c r="H1110" s="58"/>
      <c r="I1110" s="58"/>
      <c r="J1110" s="58"/>
    </row>
    <row r="1111" spans="1:10" ht="16" x14ac:dyDescent="0.2">
      <c r="A1111" s="58"/>
      <c r="B1111" s="58"/>
      <c r="C1111" s="58"/>
      <c r="D1111" s="58"/>
      <c r="E1111" s="58"/>
      <c r="F1111" s="58"/>
      <c r="G1111" s="58"/>
      <c r="H1111" s="58"/>
      <c r="I1111" s="58"/>
      <c r="J1111" s="58"/>
    </row>
    <row r="1112" spans="1:10" ht="16" x14ac:dyDescent="0.2">
      <c r="A1112" s="58"/>
      <c r="B1112" s="58"/>
      <c r="C1112" s="58"/>
      <c r="D1112" s="58"/>
      <c r="E1112" s="58"/>
      <c r="F1112" s="58"/>
      <c r="G1112" s="58"/>
      <c r="H1112" s="58"/>
      <c r="I1112" s="58"/>
      <c r="J1112" s="58"/>
    </row>
    <row r="1113" spans="1:10" ht="16" x14ac:dyDescent="0.2">
      <c r="A1113" s="58"/>
      <c r="B1113" s="58"/>
      <c r="C1113" s="58"/>
      <c r="D1113" s="58"/>
      <c r="E1113" s="58"/>
      <c r="F1113" s="58"/>
      <c r="G1113" s="58"/>
      <c r="H1113" s="58"/>
      <c r="I1113" s="58"/>
      <c r="J1113" s="58"/>
    </row>
    <row r="1114" spans="1:10" ht="16" x14ac:dyDescent="0.2">
      <c r="A1114" s="58"/>
      <c r="B1114" s="58"/>
      <c r="C1114" s="58"/>
      <c r="D1114" s="58"/>
      <c r="E1114" s="58"/>
      <c r="F1114" s="58"/>
      <c r="G1114" s="58"/>
      <c r="H1114" s="58"/>
      <c r="I1114" s="58"/>
      <c r="J1114" s="58"/>
    </row>
    <row r="1115" spans="1:10" ht="16" x14ac:dyDescent="0.2">
      <c r="A1115" s="58"/>
      <c r="B1115" s="58"/>
      <c r="C1115" s="58"/>
      <c r="D1115" s="58"/>
      <c r="E1115" s="58"/>
      <c r="F1115" s="58"/>
      <c r="G1115" s="58"/>
      <c r="H1115" s="58"/>
      <c r="I1115" s="58"/>
      <c r="J1115" s="58"/>
    </row>
    <row r="1116" spans="1:10" ht="16" x14ac:dyDescent="0.2">
      <c r="A1116" s="58"/>
      <c r="B1116" s="58"/>
      <c r="C1116" s="58"/>
      <c r="D1116" s="58"/>
      <c r="E1116" s="58"/>
      <c r="F1116" s="58"/>
      <c r="G1116" s="58"/>
      <c r="H1116" s="58"/>
      <c r="I1116" s="58"/>
      <c r="J1116" s="58"/>
    </row>
    <row r="1117" spans="1:10" ht="16" x14ac:dyDescent="0.2">
      <c r="A1117" s="58"/>
      <c r="B1117" s="58"/>
      <c r="C1117" s="58"/>
      <c r="D1117" s="58"/>
      <c r="E1117" s="58"/>
      <c r="F1117" s="58"/>
      <c r="G1117" s="58"/>
      <c r="H1117" s="58"/>
      <c r="I1117" s="58"/>
      <c r="J1117" s="58"/>
    </row>
    <row r="1118" spans="1:10" ht="16" x14ac:dyDescent="0.2">
      <c r="A1118" s="58"/>
      <c r="B1118" s="58"/>
      <c r="C1118" s="58"/>
      <c r="D1118" s="58"/>
      <c r="E1118" s="58"/>
      <c r="F1118" s="58"/>
      <c r="G1118" s="58"/>
      <c r="H1118" s="58"/>
      <c r="I1118" s="58"/>
      <c r="J1118" s="58"/>
    </row>
    <row r="1119" spans="1:10" ht="16" x14ac:dyDescent="0.2">
      <c r="A1119" s="58"/>
      <c r="B1119" s="58"/>
      <c r="C1119" s="58"/>
      <c r="D1119" s="58"/>
      <c r="E1119" s="58"/>
      <c r="F1119" s="58"/>
      <c r="G1119" s="58"/>
      <c r="H1119" s="58"/>
      <c r="I1119" s="58"/>
      <c r="J1119" s="58"/>
    </row>
    <row r="1120" spans="1:10" ht="16" x14ac:dyDescent="0.2">
      <c r="A1120" s="58"/>
      <c r="B1120" s="58"/>
      <c r="C1120" s="58"/>
      <c r="D1120" s="58"/>
      <c r="E1120" s="58"/>
      <c r="F1120" s="58"/>
      <c r="G1120" s="58"/>
      <c r="H1120" s="58"/>
      <c r="I1120" s="58"/>
      <c r="J1120" s="58"/>
    </row>
    <row r="1121" spans="1:10" ht="16" x14ac:dyDescent="0.2">
      <c r="A1121" s="58"/>
      <c r="B1121" s="58"/>
      <c r="C1121" s="58"/>
      <c r="D1121" s="58"/>
      <c r="E1121" s="58"/>
      <c r="F1121" s="58"/>
      <c r="G1121" s="58"/>
      <c r="H1121" s="58"/>
      <c r="I1121" s="58"/>
      <c r="J1121" s="58"/>
    </row>
    <row r="1122" spans="1:10" ht="16" x14ac:dyDescent="0.2">
      <c r="A1122" s="58"/>
      <c r="B1122" s="58"/>
      <c r="C1122" s="58"/>
      <c r="D1122" s="58"/>
      <c r="E1122" s="58"/>
      <c r="F1122" s="58"/>
      <c r="G1122" s="58"/>
      <c r="H1122" s="58"/>
      <c r="I1122" s="58"/>
      <c r="J1122" s="58"/>
    </row>
    <row r="1123" spans="1:10" ht="16" x14ac:dyDescent="0.2">
      <c r="A1123" s="58"/>
      <c r="B1123" s="58"/>
      <c r="C1123" s="58"/>
      <c r="D1123" s="58"/>
      <c r="E1123" s="58"/>
      <c r="F1123" s="58"/>
      <c r="G1123" s="58"/>
      <c r="H1123" s="58"/>
      <c r="I1123" s="58"/>
      <c r="J1123" s="58"/>
    </row>
    <row r="1124" spans="1:10" ht="16" x14ac:dyDescent="0.2">
      <c r="A1124" s="58"/>
      <c r="B1124" s="58"/>
      <c r="C1124" s="58"/>
      <c r="D1124" s="58"/>
      <c r="E1124" s="58"/>
      <c r="F1124" s="58"/>
      <c r="G1124" s="58"/>
      <c r="H1124" s="58"/>
      <c r="I1124" s="58"/>
      <c r="J1124" s="58"/>
    </row>
    <row r="1125" spans="1:10" ht="16" x14ac:dyDescent="0.2">
      <c r="A1125" s="58"/>
      <c r="B1125" s="58"/>
      <c r="C1125" s="58"/>
      <c r="D1125" s="58"/>
      <c r="E1125" s="58"/>
      <c r="F1125" s="58"/>
      <c r="G1125" s="58"/>
      <c r="H1125" s="58"/>
      <c r="I1125" s="58"/>
      <c r="J1125" s="58"/>
    </row>
    <row r="1126" spans="1:10" ht="16" x14ac:dyDescent="0.2">
      <c r="A1126" s="58"/>
      <c r="B1126" s="58"/>
      <c r="C1126" s="58"/>
      <c r="D1126" s="58"/>
      <c r="E1126" s="58"/>
      <c r="F1126" s="58"/>
      <c r="G1126" s="58"/>
      <c r="H1126" s="58"/>
      <c r="I1126" s="58"/>
      <c r="J1126" s="58"/>
    </row>
    <row r="1127" spans="1:10" ht="16" x14ac:dyDescent="0.2">
      <c r="A1127" s="58"/>
      <c r="B1127" s="58"/>
      <c r="C1127" s="58"/>
      <c r="D1127" s="58"/>
      <c r="E1127" s="58"/>
      <c r="F1127" s="58"/>
      <c r="G1127" s="58"/>
      <c r="H1127" s="58"/>
      <c r="I1127" s="58"/>
      <c r="J1127" s="58"/>
    </row>
    <row r="1128" spans="1:10" ht="16" x14ac:dyDescent="0.2">
      <c r="A1128" s="58"/>
      <c r="B1128" s="58"/>
      <c r="C1128" s="58"/>
      <c r="D1128" s="58"/>
      <c r="E1128" s="58"/>
      <c r="F1128" s="58"/>
      <c r="G1128" s="58"/>
      <c r="H1128" s="58"/>
      <c r="I1128" s="58"/>
      <c r="J1128" s="58"/>
    </row>
    <row r="1129" spans="1:10" ht="16" x14ac:dyDescent="0.2">
      <c r="A1129" s="58"/>
      <c r="B1129" s="58"/>
      <c r="C1129" s="58"/>
      <c r="D1129" s="58"/>
      <c r="E1129" s="58"/>
      <c r="F1129" s="58"/>
      <c r="G1129" s="58"/>
      <c r="H1129" s="58"/>
      <c r="I1129" s="58"/>
      <c r="J1129" s="58"/>
    </row>
    <row r="1130" spans="1:10" ht="16" x14ac:dyDescent="0.2">
      <c r="A1130" s="58"/>
      <c r="B1130" s="58"/>
      <c r="C1130" s="58"/>
      <c r="D1130" s="58"/>
      <c r="E1130" s="58"/>
      <c r="F1130" s="58"/>
      <c r="G1130" s="58"/>
      <c r="H1130" s="58"/>
      <c r="I1130" s="58"/>
      <c r="J1130" s="58"/>
    </row>
    <row r="1131" spans="1:10" ht="16" x14ac:dyDescent="0.2">
      <c r="A1131" s="58"/>
      <c r="B1131" s="58"/>
      <c r="C1131" s="58"/>
      <c r="D1131" s="58"/>
      <c r="E1131" s="58"/>
      <c r="F1131" s="58"/>
      <c r="G1131" s="58"/>
      <c r="H1131" s="58"/>
      <c r="I1131" s="58"/>
      <c r="J1131" s="58"/>
    </row>
    <row r="1132" spans="1:10" ht="16" x14ac:dyDescent="0.2">
      <c r="A1132" s="58"/>
      <c r="B1132" s="58"/>
      <c r="C1132" s="58"/>
      <c r="D1132" s="58"/>
      <c r="E1132" s="58"/>
      <c r="F1132" s="58"/>
      <c r="G1132" s="58"/>
      <c r="H1132" s="58"/>
      <c r="I1132" s="58"/>
      <c r="J1132" s="58"/>
    </row>
    <row r="1133" spans="1:10" ht="16" x14ac:dyDescent="0.2">
      <c r="A1133" s="58"/>
      <c r="B1133" s="58"/>
      <c r="C1133" s="58"/>
      <c r="D1133" s="58"/>
      <c r="E1133" s="58"/>
      <c r="F1133" s="58"/>
      <c r="G1133" s="58"/>
      <c r="H1133" s="58"/>
      <c r="I1133" s="58"/>
      <c r="J1133" s="58"/>
    </row>
    <row r="1134" spans="1:10" ht="16" x14ac:dyDescent="0.2">
      <c r="A1134" s="58"/>
      <c r="B1134" s="58"/>
      <c r="C1134" s="58"/>
      <c r="D1134" s="58"/>
      <c r="E1134" s="58"/>
      <c r="F1134" s="58"/>
      <c r="G1134" s="58"/>
      <c r="H1134" s="58"/>
      <c r="I1134" s="58"/>
      <c r="J1134" s="58"/>
    </row>
    <row r="1135" spans="1:10" ht="16" x14ac:dyDescent="0.2">
      <c r="A1135" s="58"/>
      <c r="B1135" s="58"/>
      <c r="C1135" s="58"/>
      <c r="D1135" s="58"/>
      <c r="E1135" s="58"/>
      <c r="F1135" s="58"/>
      <c r="G1135" s="58"/>
      <c r="H1135" s="58"/>
      <c r="I1135" s="58"/>
      <c r="J1135" s="58"/>
    </row>
    <row r="1136" spans="1:10" ht="16" x14ac:dyDescent="0.2">
      <c r="A1136" s="58"/>
      <c r="B1136" s="58"/>
      <c r="C1136" s="58"/>
      <c r="D1136" s="58"/>
      <c r="E1136" s="58"/>
      <c r="F1136" s="58"/>
      <c r="G1136" s="58"/>
      <c r="H1136" s="58"/>
      <c r="I1136" s="58"/>
      <c r="J1136" s="58"/>
    </row>
    <row r="1137" spans="1:10" ht="16" x14ac:dyDescent="0.2">
      <c r="A1137" s="58"/>
      <c r="B1137" s="58"/>
      <c r="C1137" s="58"/>
      <c r="D1137" s="58"/>
      <c r="E1137" s="58"/>
      <c r="F1137" s="58"/>
      <c r="G1137" s="58"/>
      <c r="H1137" s="58"/>
      <c r="I1137" s="58"/>
      <c r="J1137" s="58"/>
    </row>
    <row r="1138" spans="1:10" ht="16" x14ac:dyDescent="0.2">
      <c r="A1138" s="58"/>
      <c r="B1138" s="58"/>
      <c r="C1138" s="58"/>
      <c r="D1138" s="58"/>
      <c r="E1138" s="58"/>
      <c r="F1138" s="58"/>
      <c r="G1138" s="58"/>
      <c r="H1138" s="58"/>
      <c r="I1138" s="58"/>
      <c r="J1138" s="58"/>
    </row>
    <row r="1139" spans="1:10" ht="16" x14ac:dyDescent="0.2">
      <c r="A1139" s="58"/>
      <c r="B1139" s="58"/>
      <c r="C1139" s="58"/>
      <c r="D1139" s="58"/>
      <c r="E1139" s="58"/>
      <c r="F1139" s="58"/>
      <c r="G1139" s="58"/>
      <c r="H1139" s="58"/>
      <c r="I1139" s="58"/>
      <c r="J1139" s="58"/>
    </row>
    <row r="1140" spans="1:10" ht="16" x14ac:dyDescent="0.2">
      <c r="A1140" s="58"/>
      <c r="B1140" s="58"/>
      <c r="C1140" s="58"/>
      <c r="D1140" s="58"/>
      <c r="E1140" s="58"/>
      <c r="F1140" s="58"/>
      <c r="G1140" s="58"/>
      <c r="H1140" s="58"/>
      <c r="I1140" s="58"/>
      <c r="J1140" s="58"/>
    </row>
    <row r="1141" spans="1:10" ht="16" x14ac:dyDescent="0.2">
      <c r="A1141" s="58"/>
      <c r="B1141" s="58"/>
      <c r="C1141" s="58"/>
      <c r="D1141" s="58"/>
      <c r="E1141" s="58"/>
      <c r="F1141" s="58"/>
      <c r="G1141" s="58"/>
      <c r="H1141" s="58"/>
      <c r="I1141" s="58"/>
      <c r="J1141" s="58"/>
    </row>
    <row r="1142" spans="1:10" ht="16" x14ac:dyDescent="0.2">
      <c r="A1142" s="58"/>
      <c r="B1142" s="58"/>
      <c r="C1142" s="58"/>
      <c r="D1142" s="58"/>
      <c r="E1142" s="58"/>
      <c r="F1142" s="58"/>
      <c r="G1142" s="58"/>
      <c r="H1142" s="58"/>
      <c r="I1142" s="58"/>
      <c r="J1142" s="58"/>
    </row>
    <row r="1143" spans="1:10" ht="16" x14ac:dyDescent="0.2">
      <c r="A1143" s="58"/>
      <c r="B1143" s="58"/>
      <c r="C1143" s="58"/>
      <c r="D1143" s="58"/>
      <c r="E1143" s="58"/>
      <c r="F1143" s="58"/>
      <c r="G1143" s="58"/>
      <c r="H1143" s="58"/>
      <c r="I1143" s="58"/>
      <c r="J1143" s="58"/>
    </row>
    <row r="1144" spans="1:10" ht="16" x14ac:dyDescent="0.2">
      <c r="A1144" s="58"/>
      <c r="B1144" s="58"/>
      <c r="C1144" s="58"/>
      <c r="D1144" s="58"/>
      <c r="E1144" s="58"/>
      <c r="F1144" s="58"/>
      <c r="G1144" s="58"/>
      <c r="H1144" s="58"/>
      <c r="I1144" s="58"/>
      <c r="J1144" s="58"/>
    </row>
    <row r="1145" spans="1:10" ht="16" x14ac:dyDescent="0.2">
      <c r="A1145" s="58"/>
      <c r="B1145" s="58"/>
      <c r="C1145" s="58"/>
      <c r="D1145" s="58"/>
      <c r="E1145" s="58"/>
      <c r="F1145" s="58"/>
      <c r="G1145" s="58"/>
      <c r="H1145" s="58"/>
      <c r="I1145" s="58"/>
      <c r="J1145" s="58"/>
    </row>
    <row r="1146" spans="1:10" ht="16" x14ac:dyDescent="0.2">
      <c r="A1146" s="58"/>
      <c r="B1146" s="58"/>
      <c r="C1146" s="58"/>
      <c r="D1146" s="58"/>
      <c r="E1146" s="58"/>
      <c r="F1146" s="58"/>
      <c r="G1146" s="58"/>
      <c r="H1146" s="58"/>
      <c r="I1146" s="58"/>
      <c r="J1146" s="58"/>
    </row>
    <row r="1147" spans="1:10" ht="16" x14ac:dyDescent="0.2">
      <c r="A1147" s="58"/>
      <c r="B1147" s="58"/>
      <c r="C1147" s="58"/>
      <c r="D1147" s="58"/>
      <c r="E1147" s="58"/>
      <c r="F1147" s="58"/>
      <c r="G1147" s="58"/>
      <c r="H1147" s="58"/>
      <c r="I1147" s="58"/>
      <c r="J1147" s="58"/>
    </row>
    <row r="1148" spans="1:10" ht="16" x14ac:dyDescent="0.2">
      <c r="A1148" s="58"/>
      <c r="B1148" s="58"/>
      <c r="C1148" s="58"/>
      <c r="D1148" s="58"/>
      <c r="E1148" s="58"/>
      <c r="F1148" s="58"/>
      <c r="G1148" s="58"/>
      <c r="H1148" s="58"/>
      <c r="I1148" s="58"/>
      <c r="J1148" s="58"/>
    </row>
    <row r="1149" spans="1:10" ht="16" x14ac:dyDescent="0.2">
      <c r="A1149" s="58"/>
      <c r="B1149" s="58"/>
      <c r="C1149" s="58"/>
      <c r="D1149" s="58"/>
      <c r="E1149" s="58"/>
      <c r="F1149" s="58"/>
      <c r="G1149" s="58"/>
      <c r="H1149" s="58"/>
      <c r="I1149" s="58"/>
      <c r="J1149" s="58"/>
    </row>
    <row r="1150" spans="1:10" ht="16" x14ac:dyDescent="0.2">
      <c r="A1150" s="58"/>
      <c r="B1150" s="58"/>
      <c r="C1150" s="58"/>
      <c r="D1150" s="58"/>
      <c r="E1150" s="58"/>
      <c r="F1150" s="58"/>
      <c r="G1150" s="58"/>
      <c r="H1150" s="58"/>
      <c r="I1150" s="58"/>
      <c r="J1150" s="58"/>
    </row>
    <row r="1151" spans="1:10" ht="16" x14ac:dyDescent="0.2">
      <c r="A1151" s="58"/>
      <c r="B1151" s="58"/>
      <c r="C1151" s="58"/>
      <c r="D1151" s="58"/>
      <c r="E1151" s="58"/>
      <c r="F1151" s="58"/>
      <c r="G1151" s="58"/>
      <c r="H1151" s="58"/>
      <c r="I1151" s="58"/>
      <c r="J1151" s="58"/>
    </row>
    <row r="1152" spans="1:10" ht="16" x14ac:dyDescent="0.2">
      <c r="A1152" s="58"/>
      <c r="B1152" s="58"/>
      <c r="C1152" s="58"/>
      <c r="D1152" s="58"/>
      <c r="E1152" s="58"/>
      <c r="F1152" s="58"/>
      <c r="G1152" s="58"/>
      <c r="H1152" s="58"/>
      <c r="I1152" s="58"/>
      <c r="J1152" s="58"/>
    </row>
    <row r="1153" spans="1:10" ht="16" x14ac:dyDescent="0.2">
      <c r="A1153" s="58"/>
      <c r="B1153" s="58"/>
      <c r="C1153" s="58"/>
      <c r="D1153" s="58"/>
      <c r="E1153" s="58"/>
      <c r="F1153" s="58"/>
      <c r="G1153" s="58"/>
      <c r="H1153" s="58"/>
      <c r="I1153" s="58"/>
      <c r="J1153" s="58"/>
    </row>
    <row r="1154" spans="1:10" ht="16" x14ac:dyDescent="0.2">
      <c r="A1154" s="58"/>
      <c r="B1154" s="58"/>
      <c r="C1154" s="58"/>
      <c r="D1154" s="58"/>
      <c r="E1154" s="58"/>
      <c r="F1154" s="58"/>
      <c r="G1154" s="58"/>
      <c r="H1154" s="58"/>
      <c r="I1154" s="58"/>
      <c r="J1154" s="58"/>
    </row>
    <row r="1155" spans="1:10" ht="16" x14ac:dyDescent="0.2">
      <c r="A1155" s="58"/>
      <c r="B1155" s="58"/>
      <c r="C1155" s="58"/>
      <c r="D1155" s="58"/>
      <c r="E1155" s="58"/>
      <c r="F1155" s="58"/>
      <c r="G1155" s="58"/>
      <c r="H1155" s="58"/>
      <c r="I1155" s="58"/>
      <c r="J1155" s="58"/>
    </row>
    <row r="1156" spans="1:10" ht="16" x14ac:dyDescent="0.2">
      <c r="A1156" s="58"/>
      <c r="B1156" s="58"/>
      <c r="C1156" s="58"/>
      <c r="D1156" s="58"/>
      <c r="E1156" s="58"/>
      <c r="F1156" s="58"/>
      <c r="G1156" s="58"/>
      <c r="H1156" s="58"/>
      <c r="I1156" s="58"/>
      <c r="J1156" s="58"/>
    </row>
    <row r="1157" spans="1:10" ht="16" x14ac:dyDescent="0.2">
      <c r="A1157" s="58"/>
      <c r="B1157" s="58"/>
      <c r="C1157" s="58"/>
      <c r="D1157" s="58"/>
      <c r="E1157" s="58"/>
      <c r="F1157" s="58"/>
      <c r="G1157" s="58"/>
      <c r="H1157" s="58"/>
      <c r="I1157" s="58"/>
      <c r="J1157" s="58"/>
    </row>
    <row r="1158" spans="1:10" ht="16" x14ac:dyDescent="0.2">
      <c r="A1158" s="58"/>
      <c r="B1158" s="58"/>
      <c r="C1158" s="58"/>
      <c r="D1158" s="58"/>
      <c r="E1158" s="58"/>
      <c r="F1158" s="58"/>
      <c r="G1158" s="58"/>
      <c r="H1158" s="58"/>
      <c r="I1158" s="58"/>
      <c r="J1158" s="58"/>
    </row>
    <row r="1159" spans="1:10" ht="16" x14ac:dyDescent="0.2">
      <c r="A1159" s="58"/>
      <c r="B1159" s="58"/>
      <c r="C1159" s="58"/>
      <c r="D1159" s="58"/>
      <c r="E1159" s="58"/>
      <c r="F1159" s="58"/>
      <c r="G1159" s="58"/>
      <c r="H1159" s="58"/>
      <c r="I1159" s="58"/>
      <c r="J1159" s="58"/>
    </row>
    <row r="1160" spans="1:10" ht="16" x14ac:dyDescent="0.2">
      <c r="A1160" s="58"/>
      <c r="B1160" s="58"/>
      <c r="C1160" s="58"/>
      <c r="D1160" s="58"/>
      <c r="E1160" s="58"/>
      <c r="F1160" s="58"/>
      <c r="G1160" s="58"/>
      <c r="H1160" s="58"/>
      <c r="I1160" s="58"/>
      <c r="J1160" s="58"/>
    </row>
    <row r="1161" spans="1:10" ht="16" x14ac:dyDescent="0.2">
      <c r="A1161" s="58"/>
      <c r="B1161" s="58"/>
      <c r="C1161" s="58"/>
      <c r="D1161" s="58"/>
      <c r="E1161" s="58"/>
      <c r="F1161" s="58"/>
      <c r="G1161" s="58"/>
      <c r="H1161" s="58"/>
      <c r="I1161" s="58"/>
      <c r="J1161" s="58"/>
    </row>
    <row r="1162" spans="1:10" ht="16" x14ac:dyDescent="0.2">
      <c r="A1162" s="58"/>
      <c r="B1162" s="58"/>
      <c r="C1162" s="58"/>
      <c r="D1162" s="58"/>
      <c r="E1162" s="58"/>
      <c r="F1162" s="58"/>
      <c r="G1162" s="58"/>
      <c r="H1162" s="58"/>
      <c r="I1162" s="58"/>
      <c r="J1162" s="58"/>
    </row>
    <row r="1163" spans="1:10" ht="16" x14ac:dyDescent="0.2">
      <c r="A1163" s="58"/>
      <c r="B1163" s="58"/>
      <c r="C1163" s="58"/>
      <c r="D1163" s="58"/>
      <c r="E1163" s="58"/>
      <c r="F1163" s="58"/>
      <c r="G1163" s="58"/>
      <c r="H1163" s="58"/>
      <c r="I1163" s="58"/>
      <c r="J1163" s="58"/>
    </row>
    <row r="1164" spans="1:10" ht="16" x14ac:dyDescent="0.2">
      <c r="A1164" s="58"/>
      <c r="B1164" s="58"/>
      <c r="C1164" s="58"/>
      <c r="D1164" s="58"/>
      <c r="E1164" s="58"/>
      <c r="F1164" s="58"/>
      <c r="G1164" s="58"/>
      <c r="H1164" s="58"/>
      <c r="I1164" s="58"/>
      <c r="J1164" s="58"/>
    </row>
    <row r="1165" spans="1:10" ht="16" x14ac:dyDescent="0.2">
      <c r="A1165" s="58"/>
      <c r="B1165" s="58"/>
      <c r="C1165" s="58"/>
      <c r="D1165" s="58"/>
      <c r="E1165" s="58"/>
      <c r="F1165" s="58"/>
      <c r="G1165" s="58"/>
      <c r="H1165" s="58"/>
      <c r="I1165" s="58"/>
      <c r="J1165" s="58"/>
    </row>
    <row r="1166" spans="1:10" ht="16" x14ac:dyDescent="0.2">
      <c r="A1166" s="58"/>
      <c r="B1166" s="58"/>
      <c r="C1166" s="58"/>
      <c r="D1166" s="58"/>
      <c r="E1166" s="58"/>
      <c r="F1166" s="58"/>
      <c r="G1166" s="58"/>
      <c r="H1166" s="58"/>
      <c r="I1166" s="58"/>
      <c r="J1166" s="58"/>
    </row>
    <row r="1167" spans="1:10" ht="16" x14ac:dyDescent="0.2">
      <c r="A1167" s="58"/>
      <c r="B1167" s="58"/>
      <c r="C1167" s="58"/>
      <c r="D1167" s="58"/>
      <c r="E1167" s="58"/>
      <c r="F1167" s="58"/>
      <c r="G1167" s="58"/>
      <c r="H1167" s="58"/>
      <c r="I1167" s="58"/>
      <c r="J1167" s="58"/>
    </row>
    <row r="1168" spans="1:10" ht="16" x14ac:dyDescent="0.2">
      <c r="A1168" s="58"/>
      <c r="B1168" s="58"/>
      <c r="C1168" s="58"/>
      <c r="D1168" s="58"/>
      <c r="E1168" s="58"/>
      <c r="F1168" s="58"/>
      <c r="G1168" s="58"/>
      <c r="H1168" s="58"/>
      <c r="I1168" s="58"/>
      <c r="J1168" s="58"/>
    </row>
    <row r="1169" spans="1:10" ht="16" x14ac:dyDescent="0.2">
      <c r="A1169" s="58"/>
      <c r="B1169" s="58"/>
      <c r="C1169" s="58"/>
      <c r="D1169" s="58"/>
      <c r="E1169" s="58"/>
      <c r="F1169" s="58"/>
      <c r="G1169" s="58"/>
      <c r="H1169" s="58"/>
      <c r="I1169" s="58"/>
      <c r="J1169" s="58"/>
    </row>
    <row r="1170" spans="1:10" ht="16" x14ac:dyDescent="0.2">
      <c r="A1170" s="58"/>
      <c r="B1170" s="58"/>
      <c r="C1170" s="58"/>
      <c r="D1170" s="58"/>
      <c r="E1170" s="58"/>
      <c r="F1170" s="58"/>
      <c r="G1170" s="58"/>
      <c r="H1170" s="58"/>
      <c r="I1170" s="58"/>
      <c r="J1170" s="58"/>
    </row>
    <row r="1171" spans="1:10" ht="16" x14ac:dyDescent="0.2">
      <c r="A1171" s="58"/>
      <c r="B1171" s="58"/>
      <c r="C1171" s="58"/>
      <c r="D1171" s="58"/>
      <c r="E1171" s="58"/>
      <c r="F1171" s="58"/>
      <c r="G1171" s="58"/>
      <c r="H1171" s="58"/>
      <c r="I1171" s="58"/>
      <c r="J1171" s="58"/>
    </row>
    <row r="1172" spans="1:10" ht="16" x14ac:dyDescent="0.2">
      <c r="A1172" s="58"/>
      <c r="B1172" s="58"/>
      <c r="C1172" s="58"/>
      <c r="D1172" s="58"/>
      <c r="E1172" s="58"/>
      <c r="F1172" s="58"/>
      <c r="G1172" s="58"/>
      <c r="H1172" s="58"/>
      <c r="I1172" s="58"/>
      <c r="J1172" s="58"/>
    </row>
    <row r="1173" spans="1:10" ht="16" x14ac:dyDescent="0.2">
      <c r="A1173" s="58"/>
      <c r="B1173" s="58"/>
      <c r="C1173" s="58"/>
      <c r="D1173" s="58"/>
      <c r="E1173" s="58"/>
      <c r="F1173" s="58"/>
      <c r="G1173" s="58"/>
      <c r="H1173" s="58"/>
      <c r="I1173" s="58"/>
      <c r="J1173" s="58"/>
    </row>
    <row r="1174" spans="1:10" ht="16" x14ac:dyDescent="0.2">
      <c r="A1174" s="58"/>
      <c r="B1174" s="58"/>
      <c r="C1174" s="58"/>
      <c r="D1174" s="58"/>
      <c r="E1174" s="58"/>
      <c r="F1174" s="58"/>
      <c r="G1174" s="58"/>
      <c r="H1174" s="58"/>
      <c r="I1174" s="58"/>
      <c r="J1174" s="58"/>
    </row>
    <row r="1175" spans="1:10" ht="16" x14ac:dyDescent="0.2">
      <c r="A1175" s="58"/>
      <c r="B1175" s="58"/>
      <c r="C1175" s="58"/>
      <c r="D1175" s="58"/>
      <c r="E1175" s="58"/>
      <c r="F1175" s="58"/>
      <c r="G1175" s="58"/>
      <c r="H1175" s="58"/>
      <c r="I1175" s="58"/>
      <c r="J1175" s="58"/>
    </row>
    <row r="1176" spans="1:10" ht="16" x14ac:dyDescent="0.2">
      <c r="A1176" s="58"/>
      <c r="B1176" s="58"/>
      <c r="C1176" s="58"/>
      <c r="D1176" s="58"/>
      <c r="E1176" s="58"/>
      <c r="F1176" s="58"/>
      <c r="G1176" s="58"/>
      <c r="H1176" s="58"/>
      <c r="I1176" s="58"/>
      <c r="J1176" s="58"/>
    </row>
    <row r="1177" spans="1:10" ht="16" x14ac:dyDescent="0.2">
      <c r="A1177" s="58"/>
      <c r="B1177" s="58"/>
      <c r="C1177" s="58"/>
      <c r="D1177" s="58"/>
      <c r="E1177" s="58"/>
      <c r="F1177" s="58"/>
      <c r="G1177" s="58"/>
      <c r="H1177" s="58"/>
      <c r="I1177" s="58"/>
      <c r="J1177" s="58"/>
    </row>
    <row r="1178" spans="1:10" ht="16" x14ac:dyDescent="0.2">
      <c r="A1178" s="58"/>
      <c r="B1178" s="58"/>
      <c r="C1178" s="58"/>
      <c r="D1178" s="58"/>
      <c r="E1178" s="58"/>
      <c r="F1178" s="58"/>
      <c r="G1178" s="58"/>
      <c r="H1178" s="58"/>
      <c r="I1178" s="58"/>
      <c r="J1178" s="58"/>
    </row>
    <row r="1179" spans="1:10" ht="16" x14ac:dyDescent="0.2">
      <c r="A1179" s="58"/>
      <c r="B1179" s="58"/>
      <c r="C1179" s="58"/>
      <c r="D1179" s="58"/>
      <c r="E1179" s="58"/>
      <c r="F1179" s="58"/>
      <c r="G1179" s="58"/>
      <c r="H1179" s="58"/>
      <c r="I1179" s="58"/>
      <c r="J1179" s="58"/>
    </row>
    <row r="1180" spans="1:10" ht="16" x14ac:dyDescent="0.2">
      <c r="A1180" s="58"/>
      <c r="B1180" s="58"/>
      <c r="C1180" s="58"/>
      <c r="D1180" s="58"/>
      <c r="E1180" s="58"/>
      <c r="F1180" s="58"/>
      <c r="G1180" s="58"/>
      <c r="H1180" s="58"/>
      <c r="I1180" s="58"/>
      <c r="J1180" s="58"/>
    </row>
    <row r="1181" spans="1:10" ht="16" x14ac:dyDescent="0.2">
      <c r="A1181" s="58"/>
      <c r="B1181" s="58"/>
      <c r="C1181" s="58"/>
      <c r="D1181" s="58"/>
      <c r="E1181" s="58"/>
      <c r="F1181" s="58"/>
      <c r="G1181" s="58"/>
      <c r="H1181" s="58"/>
      <c r="I1181" s="58"/>
      <c r="J1181" s="58"/>
    </row>
    <row r="1182" spans="1:10" ht="16" x14ac:dyDescent="0.2">
      <c r="A1182" s="58"/>
      <c r="B1182" s="58"/>
      <c r="C1182" s="58"/>
      <c r="D1182" s="58"/>
      <c r="E1182" s="58"/>
      <c r="F1182" s="58"/>
      <c r="G1182" s="58"/>
      <c r="H1182" s="58"/>
      <c r="I1182" s="58"/>
      <c r="J1182" s="58"/>
    </row>
    <row r="1183" spans="1:10" ht="16" x14ac:dyDescent="0.2">
      <c r="A1183" s="58"/>
      <c r="B1183" s="58"/>
      <c r="C1183" s="58"/>
      <c r="D1183" s="58"/>
      <c r="E1183" s="58"/>
      <c r="F1183" s="58"/>
      <c r="G1183" s="58"/>
      <c r="H1183" s="58"/>
      <c r="I1183" s="58"/>
      <c r="J1183" s="58"/>
    </row>
    <row r="1184" spans="1:10" ht="16" x14ac:dyDescent="0.2">
      <c r="A1184" s="58"/>
      <c r="B1184" s="58"/>
      <c r="C1184" s="58"/>
      <c r="D1184" s="58"/>
      <c r="E1184" s="58"/>
      <c r="F1184" s="58"/>
      <c r="G1184" s="58"/>
      <c r="H1184" s="58"/>
      <c r="I1184" s="58"/>
      <c r="J1184" s="58"/>
    </row>
    <row r="1185" spans="1:10" ht="16" x14ac:dyDescent="0.2">
      <c r="A1185" s="58"/>
      <c r="B1185" s="58"/>
      <c r="C1185" s="58"/>
      <c r="D1185" s="58"/>
      <c r="E1185" s="58"/>
      <c r="F1185" s="58"/>
      <c r="G1185" s="58"/>
      <c r="H1185" s="58"/>
      <c r="I1185" s="58"/>
      <c r="J1185" s="58"/>
    </row>
    <row r="1186" spans="1:10" ht="16" x14ac:dyDescent="0.2">
      <c r="A1186" s="58"/>
      <c r="B1186" s="58"/>
      <c r="C1186" s="58"/>
      <c r="D1186" s="58"/>
      <c r="E1186" s="58"/>
      <c r="F1186" s="58"/>
      <c r="G1186" s="58"/>
      <c r="H1186" s="58"/>
      <c r="I1186" s="58"/>
      <c r="J1186" s="58"/>
    </row>
    <row r="1187" spans="1:10" ht="16" x14ac:dyDescent="0.2">
      <c r="A1187" s="58"/>
      <c r="B1187" s="58"/>
      <c r="C1187" s="58"/>
      <c r="D1187" s="58"/>
      <c r="E1187" s="58"/>
      <c r="F1187" s="58"/>
      <c r="G1187" s="58"/>
      <c r="H1187" s="58"/>
      <c r="I1187" s="58"/>
      <c r="J1187" s="58"/>
    </row>
    <row r="1188" spans="1:10" ht="16" x14ac:dyDescent="0.2">
      <c r="A1188" s="58"/>
      <c r="B1188" s="58"/>
      <c r="C1188" s="58"/>
      <c r="D1188" s="58"/>
      <c r="E1188" s="58"/>
      <c r="F1188" s="58"/>
      <c r="G1188" s="58"/>
      <c r="H1188" s="58"/>
      <c r="I1188" s="58"/>
      <c r="J1188" s="58"/>
    </row>
    <row r="1189" spans="1:10" ht="16" x14ac:dyDescent="0.2">
      <c r="A1189" s="58"/>
      <c r="B1189" s="58"/>
      <c r="C1189" s="58"/>
      <c r="D1189" s="58"/>
      <c r="E1189" s="58"/>
      <c r="F1189" s="58"/>
      <c r="G1189" s="58"/>
      <c r="H1189" s="58"/>
      <c r="I1189" s="58"/>
      <c r="J1189" s="58"/>
    </row>
    <row r="1190" spans="1:10" ht="16" x14ac:dyDescent="0.2">
      <c r="A1190" s="58"/>
      <c r="B1190" s="58"/>
      <c r="C1190" s="58"/>
      <c r="D1190" s="58"/>
      <c r="E1190" s="58"/>
      <c r="F1190" s="58"/>
      <c r="G1190" s="58"/>
      <c r="H1190" s="58"/>
      <c r="I1190" s="58"/>
      <c r="J1190" s="58"/>
    </row>
    <row r="1191" spans="1:10" ht="16" x14ac:dyDescent="0.2">
      <c r="A1191" s="58"/>
      <c r="B1191" s="58"/>
      <c r="C1191" s="58"/>
      <c r="D1191" s="58"/>
      <c r="E1191" s="58"/>
      <c r="F1191" s="58"/>
      <c r="G1191" s="58"/>
      <c r="H1191" s="58"/>
      <c r="I1191" s="58"/>
      <c r="J1191" s="58"/>
    </row>
    <row r="1192" spans="1:10" ht="16" x14ac:dyDescent="0.2">
      <c r="A1192" s="58"/>
      <c r="B1192" s="58"/>
      <c r="C1192" s="58"/>
      <c r="D1192" s="58"/>
      <c r="E1192" s="58"/>
      <c r="F1192" s="58"/>
      <c r="G1192" s="58"/>
      <c r="H1192" s="58"/>
      <c r="I1192" s="58"/>
      <c r="J1192" s="58"/>
    </row>
    <row r="1193" spans="1:10" ht="16" x14ac:dyDescent="0.2">
      <c r="A1193" s="58"/>
      <c r="B1193" s="58"/>
      <c r="C1193" s="58"/>
      <c r="D1193" s="58"/>
      <c r="E1193" s="58"/>
      <c r="F1193" s="58"/>
      <c r="G1193" s="58"/>
      <c r="H1193" s="58"/>
      <c r="I1193" s="58"/>
      <c r="J1193" s="58"/>
    </row>
    <row r="1194" spans="1:10" ht="16" x14ac:dyDescent="0.2">
      <c r="A1194" s="58"/>
      <c r="B1194" s="58"/>
      <c r="C1194" s="58"/>
      <c r="D1194" s="58"/>
      <c r="E1194" s="58"/>
      <c r="F1194" s="58"/>
      <c r="G1194" s="58"/>
      <c r="H1194" s="58"/>
      <c r="I1194" s="58"/>
      <c r="J1194" s="58"/>
    </row>
    <row r="1195" spans="1:10" ht="16" x14ac:dyDescent="0.2">
      <c r="A1195" s="58"/>
      <c r="B1195" s="58"/>
      <c r="C1195" s="58"/>
      <c r="D1195" s="58"/>
      <c r="E1195" s="58"/>
      <c r="F1195" s="58"/>
      <c r="G1195" s="58"/>
      <c r="H1195" s="58"/>
      <c r="I1195" s="58"/>
      <c r="J1195" s="58"/>
    </row>
    <row r="1196" spans="1:10" ht="16" x14ac:dyDescent="0.2">
      <c r="A1196" s="58"/>
      <c r="B1196" s="58"/>
      <c r="C1196" s="58"/>
      <c r="D1196" s="58"/>
      <c r="E1196" s="58"/>
      <c r="F1196" s="58"/>
      <c r="G1196" s="58"/>
      <c r="H1196" s="58"/>
      <c r="I1196" s="58"/>
      <c r="J1196" s="58"/>
    </row>
    <row r="1197" spans="1:10" ht="16" x14ac:dyDescent="0.2">
      <c r="A1197" s="58"/>
      <c r="B1197" s="58"/>
      <c r="C1197" s="58"/>
      <c r="D1197" s="58"/>
      <c r="E1197" s="58"/>
      <c r="F1197" s="58"/>
      <c r="G1197" s="58"/>
      <c r="H1197" s="58"/>
      <c r="I1197" s="58"/>
      <c r="J1197" s="58"/>
    </row>
    <row r="1198" spans="1:10" ht="16" x14ac:dyDescent="0.2">
      <c r="A1198" s="58"/>
      <c r="B1198" s="58"/>
      <c r="C1198" s="58"/>
      <c r="D1198" s="58"/>
      <c r="E1198" s="58"/>
      <c r="F1198" s="58"/>
      <c r="G1198" s="58"/>
      <c r="H1198" s="58"/>
      <c r="I1198" s="58"/>
      <c r="J1198" s="58"/>
    </row>
    <row r="1199" spans="1:10" ht="16" x14ac:dyDescent="0.2">
      <c r="A1199" s="58"/>
      <c r="B1199" s="58"/>
      <c r="C1199" s="58"/>
      <c r="D1199" s="58"/>
      <c r="E1199" s="58"/>
      <c r="F1199" s="58"/>
      <c r="G1199" s="58"/>
      <c r="H1199" s="58"/>
      <c r="I1199" s="58"/>
      <c r="J1199" s="58"/>
    </row>
    <row r="1200" spans="1:10" ht="16" x14ac:dyDescent="0.2">
      <c r="A1200" s="58"/>
      <c r="B1200" s="58"/>
      <c r="C1200" s="58"/>
      <c r="D1200" s="58"/>
      <c r="E1200" s="58"/>
      <c r="F1200" s="58"/>
      <c r="G1200" s="58"/>
      <c r="H1200" s="58"/>
      <c r="I1200" s="58"/>
      <c r="J1200" s="58"/>
    </row>
    <row r="1201" spans="1:10" ht="16" x14ac:dyDescent="0.2">
      <c r="A1201" s="58"/>
      <c r="B1201" s="58"/>
      <c r="C1201" s="58"/>
      <c r="D1201" s="58"/>
      <c r="E1201" s="58"/>
      <c r="F1201" s="58"/>
      <c r="G1201" s="58"/>
      <c r="H1201" s="58"/>
      <c r="I1201" s="58"/>
      <c r="J1201" s="58"/>
    </row>
    <row r="1202" spans="1:10" ht="16" x14ac:dyDescent="0.2">
      <c r="A1202" s="58"/>
      <c r="B1202" s="58"/>
      <c r="C1202" s="58"/>
      <c r="D1202" s="58"/>
      <c r="E1202" s="58"/>
      <c r="F1202" s="58"/>
      <c r="G1202" s="58"/>
      <c r="H1202" s="58"/>
      <c r="I1202" s="58"/>
      <c r="J1202" s="58"/>
    </row>
    <row r="1203" spans="1:10" ht="16" x14ac:dyDescent="0.2">
      <c r="A1203" s="58"/>
      <c r="B1203" s="58"/>
      <c r="C1203" s="58"/>
      <c r="D1203" s="58"/>
      <c r="E1203" s="58"/>
      <c r="F1203" s="58"/>
      <c r="G1203" s="58"/>
      <c r="H1203" s="58"/>
      <c r="I1203" s="58"/>
      <c r="J1203" s="58"/>
    </row>
    <row r="1204" spans="1:10" ht="16" x14ac:dyDescent="0.2">
      <c r="A1204" s="58"/>
      <c r="B1204" s="58"/>
      <c r="C1204" s="58"/>
      <c r="D1204" s="58"/>
      <c r="E1204" s="58"/>
      <c r="F1204" s="58"/>
      <c r="G1204" s="58"/>
      <c r="H1204" s="58"/>
      <c r="I1204" s="58"/>
      <c r="J1204" s="58"/>
    </row>
    <row r="1205" spans="1:10" ht="16" x14ac:dyDescent="0.2">
      <c r="A1205" s="58"/>
      <c r="B1205" s="58"/>
      <c r="C1205" s="58"/>
      <c r="D1205" s="58"/>
      <c r="E1205" s="58"/>
      <c r="F1205" s="58"/>
      <c r="G1205" s="58"/>
      <c r="H1205" s="58"/>
      <c r="I1205" s="58"/>
      <c r="J1205" s="58"/>
    </row>
    <row r="1206" spans="1:10" ht="16" x14ac:dyDescent="0.2">
      <c r="A1206" s="58"/>
      <c r="B1206" s="58"/>
      <c r="C1206" s="58"/>
      <c r="D1206" s="58"/>
      <c r="E1206" s="58"/>
      <c r="F1206" s="58"/>
      <c r="G1206" s="58"/>
      <c r="H1206" s="58"/>
      <c r="I1206" s="58"/>
      <c r="J1206" s="58"/>
    </row>
    <row r="1207" spans="1:10" ht="16" x14ac:dyDescent="0.2">
      <c r="A1207" s="58"/>
      <c r="B1207" s="58"/>
      <c r="C1207" s="58"/>
      <c r="D1207" s="58"/>
      <c r="E1207" s="58"/>
      <c r="F1207" s="58"/>
      <c r="G1207" s="58"/>
      <c r="H1207" s="58"/>
      <c r="I1207" s="58"/>
      <c r="J1207" s="58"/>
    </row>
    <row r="1208" spans="1:10" ht="16" x14ac:dyDescent="0.2">
      <c r="A1208" s="58"/>
      <c r="B1208" s="58"/>
      <c r="C1208" s="58"/>
      <c r="D1208" s="58"/>
      <c r="E1208" s="58"/>
      <c r="F1208" s="58"/>
      <c r="G1208" s="58"/>
      <c r="H1208" s="58"/>
      <c r="I1208" s="58"/>
      <c r="J1208" s="58"/>
    </row>
    <row r="1209" spans="1:10" ht="16" x14ac:dyDescent="0.2">
      <c r="A1209" s="58"/>
      <c r="B1209" s="58"/>
      <c r="C1209" s="58"/>
      <c r="D1209" s="58"/>
      <c r="E1209" s="58"/>
      <c r="F1209" s="58"/>
      <c r="G1209" s="58"/>
      <c r="H1209" s="58"/>
      <c r="I1209" s="58"/>
      <c r="J1209" s="58"/>
    </row>
    <row r="1210" spans="1:10" ht="16" x14ac:dyDescent="0.2">
      <c r="A1210" s="58"/>
      <c r="B1210" s="58"/>
      <c r="C1210" s="58"/>
      <c r="D1210" s="58"/>
      <c r="E1210" s="58"/>
      <c r="F1210" s="58"/>
      <c r="G1210" s="58"/>
      <c r="H1210" s="58"/>
      <c r="I1210" s="58"/>
      <c r="J1210" s="58"/>
    </row>
    <row r="1211" spans="1:10" ht="16" x14ac:dyDescent="0.2">
      <c r="A1211" s="58"/>
      <c r="B1211" s="58"/>
      <c r="C1211" s="58"/>
      <c r="D1211" s="58"/>
      <c r="E1211" s="58"/>
      <c r="F1211" s="58"/>
      <c r="G1211" s="58"/>
      <c r="H1211" s="58"/>
      <c r="I1211" s="58"/>
      <c r="J1211" s="58"/>
    </row>
    <row r="1212" spans="1:10" ht="16" x14ac:dyDescent="0.2">
      <c r="A1212" s="58"/>
      <c r="B1212" s="58"/>
      <c r="C1212" s="58"/>
      <c r="D1212" s="58"/>
      <c r="E1212" s="58"/>
      <c r="F1212" s="58"/>
      <c r="G1212" s="58"/>
      <c r="H1212" s="58"/>
      <c r="I1212" s="58"/>
      <c r="J1212" s="58"/>
    </row>
    <row r="1213" spans="1:10" ht="16" x14ac:dyDescent="0.2">
      <c r="A1213" s="58"/>
      <c r="B1213" s="58"/>
      <c r="C1213" s="58"/>
      <c r="D1213" s="58"/>
      <c r="E1213" s="58"/>
      <c r="F1213" s="58"/>
      <c r="G1213" s="58"/>
      <c r="H1213" s="58"/>
      <c r="I1213" s="58"/>
      <c r="J1213" s="58"/>
    </row>
    <row r="1214" spans="1:10" ht="16" x14ac:dyDescent="0.2">
      <c r="A1214" s="58"/>
      <c r="B1214" s="58"/>
      <c r="C1214" s="58"/>
      <c r="D1214" s="58"/>
      <c r="E1214" s="58"/>
      <c r="F1214" s="58"/>
      <c r="G1214" s="58"/>
      <c r="H1214" s="58"/>
      <c r="I1214" s="58"/>
      <c r="J1214" s="58"/>
    </row>
    <row r="1215" spans="1:10" ht="16" x14ac:dyDescent="0.2">
      <c r="A1215" s="58"/>
      <c r="B1215" s="58"/>
      <c r="C1215" s="58"/>
      <c r="D1215" s="58"/>
      <c r="E1215" s="58"/>
      <c r="F1215" s="58"/>
      <c r="G1215" s="58"/>
      <c r="H1215" s="58"/>
      <c r="I1215" s="58"/>
      <c r="J1215" s="58"/>
    </row>
    <row r="1216" spans="1:10" ht="16" x14ac:dyDescent="0.2">
      <c r="A1216" s="58"/>
      <c r="B1216" s="58"/>
      <c r="C1216" s="58"/>
      <c r="D1216" s="58"/>
      <c r="E1216" s="58"/>
      <c r="F1216" s="58"/>
      <c r="G1216" s="58"/>
      <c r="H1216" s="58"/>
      <c r="I1216" s="58"/>
      <c r="J1216" s="58"/>
    </row>
    <row r="1217" spans="1:10" ht="16" x14ac:dyDescent="0.2">
      <c r="A1217" s="58"/>
      <c r="B1217" s="58"/>
      <c r="C1217" s="58"/>
      <c r="D1217" s="58"/>
      <c r="E1217" s="58"/>
      <c r="F1217" s="58"/>
      <c r="G1217" s="58"/>
      <c r="H1217" s="58"/>
      <c r="I1217" s="58"/>
      <c r="J1217" s="58"/>
    </row>
    <row r="1218" spans="1:10" ht="16" x14ac:dyDescent="0.2">
      <c r="A1218" s="58"/>
      <c r="B1218" s="58"/>
      <c r="C1218" s="58"/>
      <c r="D1218" s="58"/>
      <c r="E1218" s="58"/>
      <c r="F1218" s="58"/>
      <c r="G1218" s="58"/>
      <c r="H1218" s="58"/>
      <c r="I1218" s="58"/>
      <c r="J1218" s="58"/>
    </row>
    <row r="1219" spans="1:10" ht="16" x14ac:dyDescent="0.2">
      <c r="A1219" s="58"/>
      <c r="B1219" s="58"/>
      <c r="C1219" s="58"/>
      <c r="D1219" s="58"/>
      <c r="E1219" s="58"/>
      <c r="F1219" s="58"/>
      <c r="G1219" s="58"/>
      <c r="H1219" s="58"/>
      <c r="I1219" s="58"/>
      <c r="J1219" s="58"/>
    </row>
    <row r="1220" spans="1:10" ht="16" x14ac:dyDescent="0.2">
      <c r="A1220" s="58"/>
      <c r="B1220" s="58"/>
      <c r="C1220" s="58"/>
      <c r="D1220" s="58"/>
      <c r="E1220" s="58"/>
      <c r="F1220" s="58"/>
      <c r="G1220" s="58"/>
      <c r="H1220" s="58"/>
      <c r="I1220" s="58"/>
      <c r="J1220" s="58"/>
    </row>
    <row r="1221" spans="1:10" ht="16" x14ac:dyDescent="0.2">
      <c r="A1221" s="58"/>
      <c r="B1221" s="58"/>
      <c r="C1221" s="58"/>
      <c r="D1221" s="58"/>
      <c r="E1221" s="58"/>
      <c r="F1221" s="58"/>
      <c r="G1221" s="58"/>
      <c r="H1221" s="58"/>
      <c r="I1221" s="58"/>
      <c r="J1221" s="58"/>
    </row>
    <row r="1222" spans="1:10" ht="16" x14ac:dyDescent="0.2">
      <c r="A1222" s="58"/>
      <c r="B1222" s="58"/>
      <c r="C1222" s="58"/>
      <c r="D1222" s="58"/>
      <c r="E1222" s="58"/>
      <c r="F1222" s="58"/>
      <c r="G1222" s="58"/>
      <c r="H1222" s="58"/>
      <c r="I1222" s="58"/>
      <c r="J1222" s="58"/>
    </row>
    <row r="1223" spans="1:10" ht="16" x14ac:dyDescent="0.2">
      <c r="A1223" s="58"/>
      <c r="B1223" s="58"/>
      <c r="C1223" s="58"/>
      <c r="D1223" s="58"/>
      <c r="E1223" s="58"/>
      <c r="F1223" s="58"/>
      <c r="G1223" s="58"/>
      <c r="H1223" s="58"/>
      <c r="I1223" s="58"/>
      <c r="J1223" s="58"/>
    </row>
    <row r="1224" spans="1:10" ht="16" x14ac:dyDescent="0.2">
      <c r="A1224" s="58"/>
      <c r="B1224" s="58"/>
      <c r="C1224" s="58"/>
      <c r="D1224" s="58"/>
      <c r="E1224" s="58"/>
      <c r="F1224" s="58"/>
      <c r="G1224" s="58"/>
      <c r="H1224" s="58"/>
      <c r="I1224" s="58"/>
      <c r="J1224" s="58"/>
    </row>
    <row r="1225" spans="1:10" ht="16" x14ac:dyDescent="0.2">
      <c r="A1225" s="58"/>
      <c r="B1225" s="58"/>
      <c r="C1225" s="58"/>
      <c r="D1225" s="58"/>
      <c r="E1225" s="58"/>
      <c r="F1225" s="58"/>
      <c r="G1225" s="58"/>
      <c r="H1225" s="58"/>
      <c r="I1225" s="58"/>
      <c r="J1225" s="58"/>
    </row>
    <row r="1226" spans="1:10" ht="16" x14ac:dyDescent="0.2">
      <c r="A1226" s="58"/>
      <c r="B1226" s="58"/>
      <c r="C1226" s="58"/>
      <c r="D1226" s="58"/>
      <c r="E1226" s="58"/>
      <c r="F1226" s="58"/>
      <c r="G1226" s="58"/>
      <c r="H1226" s="58"/>
      <c r="I1226" s="58"/>
      <c r="J1226" s="58"/>
    </row>
    <row r="1227" spans="1:10" ht="16" x14ac:dyDescent="0.2">
      <c r="A1227" s="58"/>
      <c r="B1227" s="58"/>
      <c r="C1227" s="58"/>
      <c r="D1227" s="58"/>
      <c r="E1227" s="58"/>
      <c r="F1227" s="58"/>
      <c r="G1227" s="58"/>
      <c r="H1227" s="58"/>
      <c r="I1227" s="58"/>
      <c r="J1227" s="58"/>
    </row>
    <row r="1228" spans="1:10" ht="16" x14ac:dyDescent="0.2">
      <c r="A1228" s="58"/>
      <c r="B1228" s="58"/>
      <c r="C1228" s="58"/>
      <c r="D1228" s="58"/>
      <c r="E1228" s="58"/>
      <c r="F1228" s="58"/>
      <c r="G1228" s="58"/>
      <c r="H1228" s="58"/>
      <c r="I1228" s="58"/>
      <c r="J1228" s="58"/>
    </row>
    <row r="1229" spans="1:10" ht="16" x14ac:dyDescent="0.2">
      <c r="A1229" s="58"/>
      <c r="B1229" s="58"/>
      <c r="C1229" s="58"/>
      <c r="D1229" s="58"/>
      <c r="E1229" s="58"/>
      <c r="F1229" s="58"/>
      <c r="G1229" s="58"/>
      <c r="H1229" s="58"/>
      <c r="I1229" s="58"/>
      <c r="J1229" s="58"/>
    </row>
    <row r="1230" spans="1:10" ht="16" x14ac:dyDescent="0.2">
      <c r="A1230" s="58"/>
      <c r="B1230" s="58"/>
      <c r="C1230" s="58"/>
      <c r="D1230" s="58"/>
      <c r="E1230" s="58"/>
      <c r="F1230" s="58"/>
      <c r="G1230" s="58"/>
      <c r="H1230" s="58"/>
      <c r="I1230" s="58"/>
      <c r="J1230" s="58"/>
    </row>
    <row r="1231" spans="1:10" ht="16" x14ac:dyDescent="0.2">
      <c r="A1231" s="58"/>
      <c r="B1231" s="58"/>
      <c r="C1231" s="58"/>
      <c r="D1231" s="58"/>
      <c r="E1231" s="58"/>
      <c r="F1231" s="58"/>
      <c r="G1231" s="58"/>
      <c r="H1231" s="58"/>
      <c r="I1231" s="58"/>
      <c r="J1231" s="58"/>
    </row>
    <row r="1232" spans="1:10" ht="16" x14ac:dyDescent="0.2">
      <c r="A1232" s="58"/>
      <c r="B1232" s="58"/>
      <c r="C1232" s="58"/>
      <c r="D1232" s="58"/>
      <c r="E1232" s="58"/>
      <c r="F1232" s="58"/>
      <c r="G1232" s="58"/>
      <c r="H1232" s="58"/>
      <c r="I1232" s="58"/>
      <c r="J1232" s="58"/>
    </row>
    <row r="1233" spans="1:10" ht="16" x14ac:dyDescent="0.2">
      <c r="A1233" s="58"/>
      <c r="B1233" s="58"/>
      <c r="C1233" s="58"/>
      <c r="D1233" s="58"/>
      <c r="E1233" s="58"/>
      <c r="F1233" s="58"/>
      <c r="G1233" s="58"/>
      <c r="H1233" s="58"/>
      <c r="I1233" s="58"/>
      <c r="J1233" s="58"/>
    </row>
    <row r="1234" spans="1:10" ht="16" x14ac:dyDescent="0.2">
      <c r="A1234" s="58"/>
      <c r="B1234" s="58"/>
      <c r="C1234" s="58"/>
      <c r="D1234" s="58"/>
      <c r="E1234" s="58"/>
      <c r="F1234" s="58"/>
      <c r="G1234" s="58"/>
      <c r="H1234" s="58"/>
      <c r="I1234" s="58"/>
      <c r="J1234" s="58"/>
    </row>
    <row r="1235" spans="1:10" ht="16" x14ac:dyDescent="0.2">
      <c r="A1235" s="58"/>
      <c r="B1235" s="58"/>
      <c r="C1235" s="58"/>
      <c r="D1235" s="58"/>
      <c r="E1235" s="58"/>
      <c r="F1235" s="58"/>
      <c r="G1235" s="58"/>
      <c r="H1235" s="58"/>
      <c r="I1235" s="58"/>
      <c r="J1235" s="58"/>
    </row>
    <row r="1236" spans="1:10" ht="16" x14ac:dyDescent="0.2">
      <c r="A1236" s="58"/>
      <c r="B1236" s="58"/>
      <c r="C1236" s="58"/>
      <c r="D1236" s="58"/>
      <c r="E1236" s="58"/>
      <c r="F1236" s="58"/>
      <c r="G1236" s="58"/>
      <c r="H1236" s="58"/>
      <c r="I1236" s="58"/>
      <c r="J1236" s="58"/>
    </row>
    <row r="1237" spans="1:10" ht="16" x14ac:dyDescent="0.2">
      <c r="A1237" s="58"/>
      <c r="B1237" s="58"/>
      <c r="C1237" s="58"/>
      <c r="D1237" s="58"/>
      <c r="E1237" s="58"/>
      <c r="F1237" s="58"/>
      <c r="G1237" s="58"/>
      <c r="H1237" s="58"/>
      <c r="I1237" s="58"/>
      <c r="J1237" s="58"/>
    </row>
    <row r="1238" spans="1:10" ht="16" x14ac:dyDescent="0.2">
      <c r="A1238" s="58"/>
      <c r="B1238" s="58"/>
      <c r="C1238" s="58"/>
      <c r="D1238" s="58"/>
      <c r="E1238" s="58"/>
      <c r="F1238" s="58"/>
      <c r="G1238" s="58"/>
      <c r="H1238" s="58"/>
      <c r="I1238" s="58"/>
      <c r="J1238" s="58"/>
    </row>
    <row r="1239" spans="1:10" ht="16" x14ac:dyDescent="0.2">
      <c r="A1239" s="58"/>
      <c r="B1239" s="58"/>
      <c r="C1239" s="58"/>
      <c r="D1239" s="58"/>
      <c r="E1239" s="58"/>
      <c r="F1239" s="58"/>
      <c r="G1239" s="58"/>
      <c r="H1239" s="58"/>
      <c r="I1239" s="58"/>
      <c r="J1239" s="58"/>
    </row>
    <row r="1240" spans="1:10" ht="16" x14ac:dyDescent="0.2">
      <c r="A1240" s="58"/>
      <c r="B1240" s="58"/>
      <c r="C1240" s="58"/>
      <c r="D1240" s="58"/>
      <c r="E1240" s="58"/>
      <c r="F1240" s="58"/>
      <c r="G1240" s="58"/>
      <c r="H1240" s="58"/>
      <c r="I1240" s="58"/>
      <c r="J1240" s="58"/>
    </row>
    <row r="1241" spans="1:10" ht="16" x14ac:dyDescent="0.2">
      <c r="A1241" s="58"/>
      <c r="B1241" s="58"/>
      <c r="C1241" s="58"/>
      <c r="D1241" s="58"/>
      <c r="E1241" s="58"/>
      <c r="F1241" s="58"/>
      <c r="G1241" s="58"/>
      <c r="H1241" s="58"/>
      <c r="I1241" s="58"/>
      <c r="J1241" s="58"/>
    </row>
    <row r="1242" spans="1:10" ht="16" x14ac:dyDescent="0.2">
      <c r="A1242" s="58"/>
      <c r="B1242" s="58"/>
      <c r="C1242" s="58"/>
      <c r="D1242" s="58"/>
      <c r="E1242" s="58"/>
      <c r="F1242" s="58"/>
      <c r="G1242" s="58"/>
      <c r="H1242" s="58"/>
      <c r="I1242" s="58"/>
      <c r="J1242" s="58"/>
    </row>
    <row r="1243" spans="1:10" ht="16" x14ac:dyDescent="0.2">
      <c r="A1243" s="58"/>
      <c r="B1243" s="58"/>
      <c r="C1243" s="58"/>
      <c r="D1243" s="58"/>
      <c r="E1243" s="58"/>
      <c r="F1243" s="58"/>
      <c r="G1243" s="58"/>
      <c r="H1243" s="58"/>
      <c r="I1243" s="58"/>
      <c r="J1243" s="58"/>
    </row>
    <row r="1244" spans="1:10" ht="16" x14ac:dyDescent="0.2">
      <c r="A1244" s="58"/>
      <c r="B1244" s="58"/>
      <c r="C1244" s="58"/>
      <c r="D1244" s="58"/>
      <c r="E1244" s="58"/>
      <c r="F1244" s="58"/>
      <c r="G1244" s="58"/>
      <c r="H1244" s="58"/>
      <c r="I1244" s="58"/>
      <c r="J1244" s="58"/>
    </row>
    <row r="1245" spans="1:10" ht="16" x14ac:dyDescent="0.2">
      <c r="A1245" s="58"/>
      <c r="B1245" s="58"/>
      <c r="C1245" s="58"/>
      <c r="D1245" s="58"/>
      <c r="E1245" s="58"/>
      <c r="F1245" s="58"/>
      <c r="G1245" s="58"/>
      <c r="H1245" s="58"/>
      <c r="I1245" s="58"/>
      <c r="J1245" s="58"/>
    </row>
    <row r="1246" spans="1:10" ht="16" x14ac:dyDescent="0.2">
      <c r="A1246" s="58"/>
      <c r="B1246" s="58"/>
      <c r="C1246" s="58"/>
      <c r="D1246" s="58"/>
      <c r="E1246" s="58"/>
      <c r="F1246" s="58"/>
      <c r="G1246" s="58"/>
      <c r="H1246" s="58"/>
      <c r="I1246" s="58"/>
      <c r="J1246" s="58"/>
    </row>
    <row r="1247" spans="1:10" ht="16" x14ac:dyDescent="0.2">
      <c r="A1247" s="58"/>
      <c r="B1247" s="58"/>
      <c r="C1247" s="58"/>
      <c r="D1247" s="58"/>
      <c r="E1247" s="58"/>
      <c r="F1247" s="58"/>
      <c r="G1247" s="58"/>
      <c r="H1247" s="58"/>
      <c r="I1247" s="58"/>
      <c r="J1247" s="58"/>
    </row>
    <row r="1248" spans="1:10" ht="16" x14ac:dyDescent="0.2">
      <c r="A1248" s="58"/>
      <c r="B1248" s="58"/>
      <c r="C1248" s="58"/>
      <c r="D1248" s="58"/>
      <c r="E1248" s="58"/>
      <c r="F1248" s="58"/>
      <c r="G1248" s="58"/>
      <c r="H1248" s="58"/>
      <c r="I1248" s="58"/>
      <c r="J1248" s="58"/>
    </row>
    <row r="1249" spans="1:10" ht="16" x14ac:dyDescent="0.2">
      <c r="A1249" s="58"/>
      <c r="B1249" s="58"/>
      <c r="C1249" s="58"/>
      <c r="D1249" s="58"/>
      <c r="E1249" s="58"/>
      <c r="F1249" s="58"/>
      <c r="G1249" s="58"/>
      <c r="H1249" s="58"/>
      <c r="I1249" s="58"/>
      <c r="J1249" s="58"/>
    </row>
    <row r="1250" spans="1:10" ht="16" x14ac:dyDescent="0.2">
      <c r="A1250" s="58"/>
      <c r="B1250" s="58"/>
      <c r="C1250" s="58"/>
      <c r="D1250" s="58"/>
      <c r="E1250" s="58"/>
      <c r="F1250" s="58"/>
      <c r="G1250" s="58"/>
      <c r="H1250" s="58"/>
      <c r="I1250" s="58"/>
      <c r="J1250" s="58"/>
    </row>
    <row r="1251" spans="1:10" ht="16" x14ac:dyDescent="0.2">
      <c r="A1251" s="58"/>
      <c r="B1251" s="58"/>
      <c r="C1251" s="58"/>
      <c r="D1251" s="58"/>
      <c r="E1251" s="58"/>
      <c r="F1251" s="58"/>
      <c r="G1251" s="58"/>
      <c r="H1251" s="58"/>
      <c r="I1251" s="58"/>
      <c r="J1251" s="58"/>
    </row>
    <row r="1252" spans="1:10" ht="16" x14ac:dyDescent="0.2">
      <c r="A1252" s="58"/>
      <c r="B1252" s="58"/>
      <c r="C1252" s="58"/>
      <c r="D1252" s="58"/>
      <c r="E1252" s="58"/>
      <c r="F1252" s="58"/>
      <c r="G1252" s="58"/>
      <c r="H1252" s="58"/>
      <c r="I1252" s="58"/>
      <c r="J1252" s="58"/>
    </row>
    <row r="1253" spans="1:10" ht="16" x14ac:dyDescent="0.2">
      <c r="A1253" s="58"/>
      <c r="B1253" s="58"/>
      <c r="C1253" s="58"/>
      <c r="D1253" s="58"/>
      <c r="E1253" s="58"/>
      <c r="F1253" s="58"/>
      <c r="G1253" s="58"/>
      <c r="H1253" s="58"/>
      <c r="I1253" s="58"/>
      <c r="J1253" s="58"/>
    </row>
    <row r="1254" spans="1:10" ht="16" x14ac:dyDescent="0.2">
      <c r="A1254" s="58"/>
      <c r="B1254" s="58"/>
      <c r="C1254" s="58"/>
      <c r="D1254" s="58"/>
      <c r="E1254" s="58"/>
      <c r="F1254" s="58"/>
      <c r="G1254" s="58"/>
      <c r="H1254" s="58"/>
      <c r="I1254" s="58"/>
      <c r="J1254" s="58"/>
    </row>
    <row r="1255" spans="1:10" ht="16" x14ac:dyDescent="0.2">
      <c r="A1255" s="58"/>
      <c r="B1255" s="58"/>
      <c r="C1255" s="58"/>
      <c r="D1255" s="58"/>
      <c r="E1255" s="58"/>
      <c r="F1255" s="58"/>
      <c r="G1255" s="58"/>
      <c r="H1255" s="58"/>
      <c r="I1255" s="58"/>
      <c r="J1255" s="58"/>
    </row>
    <row r="1256" spans="1:10" ht="16" x14ac:dyDescent="0.2">
      <c r="A1256" s="58"/>
      <c r="B1256" s="58"/>
      <c r="C1256" s="58"/>
      <c r="D1256" s="58"/>
      <c r="E1256" s="58"/>
      <c r="F1256" s="58"/>
      <c r="G1256" s="58"/>
      <c r="H1256" s="58"/>
      <c r="I1256" s="58"/>
      <c r="J1256" s="58"/>
    </row>
    <row r="1257" spans="1:10" ht="16" x14ac:dyDescent="0.2">
      <c r="A1257" s="58"/>
      <c r="B1257" s="58"/>
      <c r="C1257" s="58"/>
      <c r="D1257" s="58"/>
      <c r="E1257" s="58"/>
      <c r="F1257" s="58"/>
      <c r="G1257" s="58"/>
      <c r="H1257" s="58"/>
      <c r="I1257" s="58"/>
      <c r="J1257" s="58"/>
    </row>
    <row r="1258" spans="1:10" ht="16" x14ac:dyDescent="0.2">
      <c r="A1258" s="58"/>
      <c r="B1258" s="58"/>
      <c r="C1258" s="58"/>
      <c r="D1258" s="58"/>
      <c r="E1258" s="58"/>
      <c r="F1258" s="58"/>
      <c r="G1258" s="58"/>
      <c r="H1258" s="58"/>
      <c r="I1258" s="58"/>
      <c r="J1258" s="58"/>
    </row>
    <row r="1259" spans="1:10" ht="16" x14ac:dyDescent="0.2">
      <c r="A1259" s="58"/>
      <c r="B1259" s="58"/>
      <c r="C1259" s="58"/>
      <c r="D1259" s="58"/>
      <c r="E1259" s="58"/>
      <c r="F1259" s="58"/>
      <c r="G1259" s="58"/>
      <c r="H1259" s="58"/>
      <c r="I1259" s="58"/>
      <c r="J1259" s="58"/>
    </row>
    <row r="1260" spans="1:10" ht="16" x14ac:dyDescent="0.2">
      <c r="A1260" s="58"/>
      <c r="B1260" s="58"/>
      <c r="C1260" s="58"/>
      <c r="D1260" s="58"/>
      <c r="E1260" s="58"/>
      <c r="F1260" s="58"/>
      <c r="G1260" s="58"/>
      <c r="H1260" s="58"/>
      <c r="I1260" s="58"/>
      <c r="J1260" s="58"/>
    </row>
    <row r="1261" spans="1:10" ht="16" x14ac:dyDescent="0.2">
      <c r="A1261" s="58"/>
      <c r="B1261" s="58"/>
      <c r="C1261" s="58"/>
      <c r="D1261" s="58"/>
      <c r="E1261" s="58"/>
      <c r="F1261" s="58"/>
      <c r="G1261" s="58"/>
      <c r="H1261" s="58"/>
      <c r="I1261" s="58"/>
      <c r="J1261" s="58"/>
    </row>
    <row r="1262" spans="1:10" ht="16" x14ac:dyDescent="0.2">
      <c r="A1262" s="58"/>
      <c r="B1262" s="58"/>
      <c r="C1262" s="58"/>
      <c r="D1262" s="58"/>
      <c r="E1262" s="58"/>
      <c r="F1262" s="58"/>
      <c r="G1262" s="58"/>
      <c r="H1262" s="58"/>
      <c r="I1262" s="58"/>
      <c r="J1262" s="58"/>
    </row>
    <row r="1263" spans="1:10" ht="16" x14ac:dyDescent="0.2">
      <c r="A1263" s="58"/>
      <c r="B1263" s="58"/>
      <c r="C1263" s="58"/>
      <c r="D1263" s="58"/>
      <c r="E1263" s="58"/>
      <c r="F1263" s="58"/>
      <c r="G1263" s="58"/>
      <c r="H1263" s="58"/>
      <c r="I1263" s="58"/>
      <c r="J1263" s="58"/>
    </row>
    <row r="1264" spans="1:10" ht="16" x14ac:dyDescent="0.2">
      <c r="A1264" s="58"/>
      <c r="B1264" s="58"/>
      <c r="C1264" s="58"/>
      <c r="D1264" s="58"/>
      <c r="E1264" s="58"/>
      <c r="F1264" s="58"/>
      <c r="G1264" s="58"/>
      <c r="H1264" s="58"/>
      <c r="I1264" s="58"/>
      <c r="J1264" s="58"/>
    </row>
    <row r="1265" spans="1:10" ht="16" x14ac:dyDescent="0.2">
      <c r="A1265" s="58"/>
      <c r="B1265" s="58"/>
      <c r="C1265" s="58"/>
      <c r="D1265" s="58"/>
      <c r="E1265" s="58"/>
      <c r="F1265" s="58"/>
      <c r="G1265" s="58"/>
      <c r="H1265" s="58"/>
      <c r="I1265" s="58"/>
      <c r="J1265" s="58"/>
    </row>
    <row r="1266" spans="1:10" ht="16" x14ac:dyDescent="0.2">
      <c r="A1266" s="58"/>
      <c r="B1266" s="58"/>
      <c r="C1266" s="58"/>
      <c r="D1266" s="58"/>
      <c r="E1266" s="58"/>
      <c r="F1266" s="58"/>
      <c r="G1266" s="58"/>
      <c r="H1266" s="58"/>
      <c r="I1266" s="58"/>
      <c r="J1266" s="58"/>
    </row>
    <row r="1267" spans="1:10" ht="16" x14ac:dyDescent="0.2">
      <c r="A1267" s="58"/>
      <c r="B1267" s="58"/>
      <c r="C1267" s="58"/>
      <c r="D1267" s="58"/>
      <c r="E1267" s="58"/>
      <c r="F1267" s="58"/>
      <c r="G1267" s="58"/>
      <c r="H1267" s="58"/>
      <c r="I1267" s="58"/>
      <c r="J1267" s="58"/>
    </row>
    <row r="1268" spans="1:10" ht="16" x14ac:dyDescent="0.2">
      <c r="A1268" s="58"/>
      <c r="B1268" s="58"/>
      <c r="C1268" s="58"/>
      <c r="D1268" s="58"/>
      <c r="E1268" s="58"/>
      <c r="F1268" s="58"/>
      <c r="G1268" s="58"/>
      <c r="H1268" s="58"/>
      <c r="I1268" s="58"/>
      <c r="J1268" s="58"/>
    </row>
    <row r="1269" spans="1:10" ht="16" x14ac:dyDescent="0.2">
      <c r="A1269" s="58"/>
      <c r="B1269" s="58"/>
      <c r="C1269" s="58"/>
      <c r="D1269" s="58"/>
      <c r="E1269" s="58"/>
      <c r="F1269" s="58"/>
      <c r="G1269" s="58"/>
      <c r="H1269" s="58"/>
      <c r="I1269" s="58"/>
      <c r="J1269" s="58"/>
    </row>
    <row r="1270" spans="1:10" ht="16" x14ac:dyDescent="0.2">
      <c r="A1270" s="58"/>
      <c r="B1270" s="58"/>
      <c r="C1270" s="58"/>
      <c r="D1270" s="58"/>
      <c r="E1270" s="58"/>
      <c r="F1270" s="58"/>
      <c r="G1270" s="58"/>
      <c r="H1270" s="58"/>
      <c r="I1270" s="58"/>
      <c r="J1270" s="58"/>
    </row>
    <row r="1271" spans="1:10" ht="16" x14ac:dyDescent="0.2">
      <c r="A1271" s="58"/>
      <c r="B1271" s="58"/>
      <c r="C1271" s="58"/>
      <c r="D1271" s="58"/>
      <c r="E1271" s="58"/>
      <c r="F1271" s="58"/>
      <c r="G1271" s="58"/>
      <c r="H1271" s="58"/>
      <c r="I1271" s="58"/>
      <c r="J1271" s="58"/>
    </row>
    <row r="1272" spans="1:10" ht="16" x14ac:dyDescent="0.2">
      <c r="A1272" s="58"/>
      <c r="B1272" s="58"/>
      <c r="C1272" s="58"/>
      <c r="D1272" s="58"/>
      <c r="E1272" s="58"/>
      <c r="F1272" s="58"/>
      <c r="G1272" s="58"/>
      <c r="H1272" s="58"/>
      <c r="I1272" s="58"/>
      <c r="J1272" s="58"/>
    </row>
    <row r="1273" spans="1:10" ht="16" x14ac:dyDescent="0.2">
      <c r="A1273" s="58"/>
      <c r="B1273" s="58"/>
      <c r="C1273" s="58"/>
      <c r="D1273" s="58"/>
      <c r="E1273" s="58"/>
      <c r="F1273" s="58"/>
      <c r="G1273" s="58"/>
      <c r="H1273" s="58"/>
      <c r="I1273" s="58"/>
      <c r="J1273" s="58"/>
    </row>
    <row r="1274" spans="1:10" ht="16" x14ac:dyDescent="0.2">
      <c r="A1274" s="58"/>
      <c r="B1274" s="58"/>
      <c r="C1274" s="58"/>
      <c r="D1274" s="58"/>
      <c r="E1274" s="58"/>
      <c r="F1274" s="58"/>
      <c r="G1274" s="58"/>
      <c r="H1274" s="58"/>
      <c r="I1274" s="58"/>
      <c r="J1274" s="58"/>
    </row>
    <row r="1275" spans="1:10" ht="16" x14ac:dyDescent="0.2">
      <c r="A1275" s="58"/>
      <c r="B1275" s="58"/>
      <c r="C1275" s="58"/>
      <c r="D1275" s="58"/>
      <c r="E1275" s="58"/>
      <c r="F1275" s="58"/>
      <c r="G1275" s="58"/>
      <c r="H1275" s="58"/>
      <c r="I1275" s="58"/>
      <c r="J1275" s="58"/>
    </row>
    <row r="1276" spans="1:10" ht="16" x14ac:dyDescent="0.2">
      <c r="A1276" s="58"/>
      <c r="B1276" s="58"/>
      <c r="C1276" s="58"/>
      <c r="D1276" s="58"/>
      <c r="E1276" s="58"/>
      <c r="F1276" s="58"/>
      <c r="G1276" s="58"/>
      <c r="H1276" s="58"/>
      <c r="I1276" s="58"/>
      <c r="J1276" s="58"/>
    </row>
    <row r="1277" spans="1:10" ht="16" x14ac:dyDescent="0.2">
      <c r="A1277" s="58"/>
      <c r="B1277" s="58"/>
      <c r="C1277" s="58"/>
      <c r="D1277" s="58"/>
      <c r="E1277" s="58"/>
      <c r="F1277" s="58"/>
      <c r="G1277" s="58"/>
      <c r="H1277" s="58"/>
      <c r="I1277" s="58"/>
      <c r="J1277" s="58"/>
    </row>
    <row r="1278" spans="1:10" ht="16" x14ac:dyDescent="0.2">
      <c r="A1278" s="58"/>
      <c r="B1278" s="58"/>
      <c r="C1278" s="58"/>
      <c r="D1278" s="58"/>
      <c r="E1278" s="58"/>
      <c r="F1278" s="58"/>
      <c r="G1278" s="58"/>
      <c r="H1278" s="58"/>
      <c r="I1278" s="58"/>
      <c r="J1278" s="58"/>
    </row>
    <row r="1279" spans="1:10" ht="16" x14ac:dyDescent="0.2">
      <c r="A1279" s="58"/>
      <c r="B1279" s="58"/>
      <c r="C1279" s="58"/>
      <c r="D1279" s="58"/>
      <c r="E1279" s="58"/>
      <c r="F1279" s="58"/>
      <c r="G1279" s="58"/>
      <c r="H1279" s="58"/>
      <c r="I1279" s="58"/>
      <c r="J1279" s="58"/>
    </row>
    <row r="1280" spans="1:10" ht="16" x14ac:dyDescent="0.2">
      <c r="A1280" s="58"/>
      <c r="B1280" s="58"/>
      <c r="C1280" s="58"/>
      <c r="D1280" s="58"/>
      <c r="E1280" s="58"/>
      <c r="F1280" s="58"/>
      <c r="G1280" s="58"/>
      <c r="H1280" s="58"/>
      <c r="I1280" s="58"/>
      <c r="J1280" s="58"/>
    </row>
    <row r="1281" spans="1:10" ht="16" x14ac:dyDescent="0.2">
      <c r="A1281" s="58"/>
      <c r="B1281" s="58"/>
      <c r="C1281" s="58"/>
      <c r="D1281" s="58"/>
      <c r="E1281" s="58"/>
      <c r="F1281" s="58"/>
      <c r="G1281" s="58"/>
      <c r="H1281" s="58"/>
      <c r="I1281" s="58"/>
      <c r="J1281" s="58"/>
    </row>
    <row r="1282" spans="1:10" ht="16" x14ac:dyDescent="0.2">
      <c r="A1282" s="58"/>
      <c r="B1282" s="58"/>
      <c r="C1282" s="58"/>
      <c r="D1282" s="58"/>
      <c r="E1282" s="58"/>
      <c r="F1282" s="58"/>
      <c r="G1282" s="58"/>
      <c r="H1282" s="58"/>
      <c r="I1282" s="58"/>
      <c r="J1282" s="58"/>
    </row>
    <row r="1283" spans="1:10" ht="16" x14ac:dyDescent="0.2">
      <c r="A1283" s="58"/>
      <c r="B1283" s="58"/>
      <c r="C1283" s="58"/>
      <c r="D1283" s="58"/>
      <c r="E1283" s="58"/>
      <c r="F1283" s="58"/>
      <c r="G1283" s="58"/>
      <c r="H1283" s="58"/>
      <c r="I1283" s="58"/>
      <c r="J1283" s="58"/>
    </row>
    <row r="1284" spans="1:10" ht="16" x14ac:dyDescent="0.2">
      <c r="A1284" s="58"/>
      <c r="B1284" s="58"/>
      <c r="C1284" s="58"/>
      <c r="D1284" s="58"/>
      <c r="E1284" s="58"/>
      <c r="F1284" s="58"/>
      <c r="G1284" s="58"/>
      <c r="H1284" s="58"/>
      <c r="I1284" s="58"/>
      <c r="J1284" s="58"/>
    </row>
    <row r="1285" spans="1:10" ht="16" x14ac:dyDescent="0.2">
      <c r="A1285" s="58"/>
      <c r="B1285" s="58"/>
      <c r="C1285" s="58"/>
      <c r="D1285" s="58"/>
      <c r="E1285" s="58"/>
      <c r="F1285" s="58"/>
      <c r="G1285" s="58"/>
      <c r="H1285" s="58"/>
      <c r="I1285" s="58"/>
      <c r="J1285" s="58"/>
    </row>
    <row r="1286" spans="1:10" ht="16" x14ac:dyDescent="0.2">
      <c r="A1286" s="58"/>
      <c r="B1286" s="58"/>
      <c r="C1286" s="58"/>
      <c r="D1286" s="58"/>
      <c r="E1286" s="58"/>
      <c r="F1286" s="58"/>
      <c r="G1286" s="58"/>
      <c r="H1286" s="58"/>
      <c r="I1286" s="58"/>
      <c r="J1286" s="58"/>
    </row>
    <row r="1287" spans="1:10" ht="16" x14ac:dyDescent="0.2">
      <c r="A1287" s="58"/>
      <c r="B1287" s="58"/>
      <c r="C1287" s="58"/>
      <c r="D1287" s="58"/>
      <c r="E1287" s="58"/>
      <c r="F1287" s="58"/>
      <c r="G1287" s="58"/>
      <c r="H1287" s="58"/>
      <c r="I1287" s="58"/>
      <c r="J1287" s="58"/>
    </row>
    <row r="1288" spans="1:10" ht="16" x14ac:dyDescent="0.2">
      <c r="A1288" s="58"/>
      <c r="B1288" s="58"/>
      <c r="C1288" s="58"/>
      <c r="D1288" s="58"/>
      <c r="E1288" s="58"/>
      <c r="F1288" s="58"/>
      <c r="G1288" s="58"/>
      <c r="H1288" s="58"/>
      <c r="I1288" s="58"/>
      <c r="J1288" s="58"/>
    </row>
    <row r="1289" spans="1:10" ht="16" x14ac:dyDescent="0.2">
      <c r="A1289" s="58"/>
      <c r="B1289" s="58"/>
      <c r="C1289" s="58"/>
      <c r="D1289" s="58"/>
      <c r="E1289" s="58"/>
      <c r="F1289" s="58"/>
      <c r="G1289" s="58"/>
      <c r="H1289" s="58"/>
      <c r="I1289" s="58"/>
      <c r="J1289" s="58"/>
    </row>
    <row r="1290" spans="1:10" ht="16" x14ac:dyDescent="0.2">
      <c r="A1290" s="58"/>
      <c r="B1290" s="58"/>
      <c r="C1290" s="58"/>
      <c r="D1290" s="58"/>
      <c r="E1290" s="58"/>
      <c r="F1290" s="58"/>
      <c r="G1290" s="58"/>
      <c r="H1290" s="58"/>
      <c r="I1290" s="58"/>
      <c r="J1290" s="58"/>
    </row>
    <row r="1291" spans="1:10" ht="16" x14ac:dyDescent="0.2">
      <c r="A1291" s="58"/>
      <c r="B1291" s="58"/>
      <c r="C1291" s="58"/>
      <c r="D1291" s="58"/>
      <c r="E1291" s="58"/>
      <c r="F1291" s="58"/>
      <c r="G1291" s="58"/>
      <c r="H1291" s="58"/>
      <c r="I1291" s="58"/>
      <c r="J1291" s="58"/>
    </row>
    <row r="1292" spans="1:10" ht="16" x14ac:dyDescent="0.2">
      <c r="A1292" s="58"/>
      <c r="B1292" s="58"/>
      <c r="C1292" s="58"/>
      <c r="D1292" s="58"/>
      <c r="E1292" s="58"/>
      <c r="F1292" s="58"/>
      <c r="G1292" s="58"/>
      <c r="H1292" s="58"/>
      <c r="I1292" s="58"/>
      <c r="J1292" s="58"/>
    </row>
    <row r="1293" spans="1:10" ht="16" x14ac:dyDescent="0.2">
      <c r="A1293" s="58"/>
      <c r="B1293" s="58"/>
      <c r="C1293" s="58"/>
      <c r="D1293" s="58"/>
      <c r="E1293" s="58"/>
      <c r="F1293" s="58"/>
      <c r="G1293" s="58"/>
      <c r="H1293" s="58"/>
      <c r="I1293" s="58"/>
      <c r="J1293" s="58"/>
    </row>
    <row r="1294" spans="1:10" ht="16" x14ac:dyDescent="0.2">
      <c r="A1294" s="58"/>
      <c r="B1294" s="58"/>
      <c r="C1294" s="58"/>
      <c r="D1294" s="58"/>
      <c r="E1294" s="58"/>
      <c r="F1294" s="58"/>
      <c r="G1294" s="58"/>
      <c r="H1294" s="58"/>
      <c r="I1294" s="58"/>
      <c r="J1294" s="58"/>
    </row>
    <row r="1295" spans="1:10" ht="16" x14ac:dyDescent="0.2">
      <c r="A1295" s="58"/>
      <c r="B1295" s="58"/>
      <c r="C1295" s="58"/>
      <c r="D1295" s="58"/>
      <c r="E1295" s="58"/>
      <c r="F1295" s="58"/>
      <c r="G1295" s="58"/>
      <c r="H1295" s="58"/>
      <c r="I1295" s="58"/>
      <c r="J1295" s="58"/>
    </row>
    <row r="1296" spans="1:10" ht="16" x14ac:dyDescent="0.2">
      <c r="A1296" s="58"/>
      <c r="B1296" s="58"/>
      <c r="C1296" s="58"/>
      <c r="D1296" s="58"/>
      <c r="E1296" s="58"/>
      <c r="F1296" s="58"/>
      <c r="G1296" s="58"/>
      <c r="H1296" s="58"/>
      <c r="I1296" s="58"/>
      <c r="J1296" s="58"/>
    </row>
    <row r="1297" spans="1:10" ht="16" x14ac:dyDescent="0.2">
      <c r="A1297" s="58"/>
      <c r="B1297" s="58"/>
      <c r="C1297" s="58"/>
      <c r="D1297" s="58"/>
      <c r="E1297" s="58"/>
      <c r="F1297" s="58"/>
      <c r="G1297" s="58"/>
      <c r="H1297" s="58"/>
      <c r="I1297" s="58"/>
      <c r="J1297" s="58"/>
    </row>
    <row r="1298" spans="1:10" ht="16" x14ac:dyDescent="0.2">
      <c r="A1298" s="58"/>
      <c r="B1298" s="58"/>
      <c r="C1298" s="58"/>
      <c r="D1298" s="58"/>
      <c r="E1298" s="58"/>
      <c r="F1298" s="58"/>
      <c r="G1298" s="58"/>
      <c r="H1298" s="58"/>
      <c r="I1298" s="58"/>
      <c r="J1298" s="58"/>
    </row>
    <row r="1299" spans="1:10" ht="16" x14ac:dyDescent="0.2">
      <c r="A1299" s="58"/>
      <c r="B1299" s="58"/>
      <c r="C1299" s="58"/>
      <c r="D1299" s="58"/>
      <c r="E1299" s="58"/>
      <c r="F1299" s="58"/>
      <c r="G1299" s="58"/>
      <c r="H1299" s="58"/>
      <c r="I1299" s="58"/>
      <c r="J1299" s="58"/>
    </row>
    <row r="1300" spans="1:10" ht="16" x14ac:dyDescent="0.2">
      <c r="A1300" s="58"/>
      <c r="B1300" s="58"/>
      <c r="C1300" s="58"/>
      <c r="D1300" s="58"/>
      <c r="E1300" s="58"/>
      <c r="F1300" s="58"/>
      <c r="G1300" s="58"/>
      <c r="H1300" s="58"/>
      <c r="I1300" s="58"/>
      <c r="J1300" s="58"/>
    </row>
    <row r="1301" spans="1:10" ht="16" x14ac:dyDescent="0.2">
      <c r="A1301" s="58"/>
      <c r="B1301" s="58"/>
      <c r="C1301" s="58"/>
      <c r="D1301" s="58"/>
      <c r="E1301" s="58"/>
      <c r="F1301" s="58"/>
      <c r="G1301" s="58"/>
      <c r="H1301" s="58"/>
      <c r="I1301" s="58"/>
      <c r="J1301" s="58"/>
    </row>
    <row r="1302" spans="1:10" ht="16" x14ac:dyDescent="0.2">
      <c r="A1302" s="58"/>
      <c r="B1302" s="58"/>
      <c r="C1302" s="58"/>
      <c r="D1302" s="58"/>
      <c r="E1302" s="58"/>
      <c r="F1302" s="58"/>
      <c r="G1302" s="58"/>
      <c r="H1302" s="58"/>
      <c r="I1302" s="58"/>
      <c r="J1302" s="58"/>
    </row>
    <row r="1303" spans="1:10" ht="16" x14ac:dyDescent="0.2">
      <c r="A1303" s="58"/>
      <c r="B1303" s="58"/>
      <c r="C1303" s="58"/>
      <c r="D1303" s="58"/>
      <c r="E1303" s="58"/>
      <c r="F1303" s="58"/>
      <c r="G1303" s="58"/>
      <c r="H1303" s="58"/>
      <c r="I1303" s="58"/>
      <c r="J1303" s="58"/>
    </row>
    <row r="1304" spans="1:10" ht="16" x14ac:dyDescent="0.2">
      <c r="A1304" s="58"/>
      <c r="B1304" s="58"/>
      <c r="C1304" s="58"/>
      <c r="D1304" s="58"/>
      <c r="E1304" s="58"/>
      <c r="F1304" s="58"/>
      <c r="G1304" s="58"/>
      <c r="H1304" s="58"/>
      <c r="I1304" s="58"/>
      <c r="J1304" s="58"/>
    </row>
    <row r="1305" spans="1:10" ht="16" x14ac:dyDescent="0.2">
      <c r="A1305" s="58"/>
      <c r="B1305" s="58"/>
      <c r="C1305" s="58"/>
      <c r="D1305" s="58"/>
      <c r="E1305" s="58"/>
      <c r="F1305" s="58"/>
      <c r="G1305" s="58"/>
      <c r="H1305" s="58"/>
      <c r="I1305" s="58"/>
      <c r="J1305" s="58"/>
    </row>
    <row r="1306" spans="1:10" ht="16" x14ac:dyDescent="0.2">
      <c r="A1306" s="58"/>
      <c r="B1306" s="58"/>
      <c r="C1306" s="58"/>
      <c r="D1306" s="58"/>
      <c r="E1306" s="58"/>
      <c r="F1306" s="58"/>
      <c r="G1306" s="58"/>
      <c r="H1306" s="58"/>
      <c r="I1306" s="58"/>
      <c r="J1306" s="58"/>
    </row>
    <row r="1307" spans="1:10" ht="16" x14ac:dyDescent="0.2">
      <c r="A1307" s="58"/>
      <c r="B1307" s="58"/>
      <c r="C1307" s="58"/>
      <c r="D1307" s="58"/>
      <c r="E1307" s="58"/>
      <c r="F1307" s="58"/>
      <c r="G1307" s="58"/>
      <c r="H1307" s="58"/>
      <c r="I1307" s="58"/>
      <c r="J1307" s="58"/>
    </row>
    <row r="1308" spans="1:10" ht="16" x14ac:dyDescent="0.2">
      <c r="A1308" s="58"/>
      <c r="B1308" s="58"/>
      <c r="C1308" s="58"/>
      <c r="D1308" s="58"/>
      <c r="E1308" s="58"/>
      <c r="F1308" s="58"/>
      <c r="G1308" s="58"/>
      <c r="H1308" s="58"/>
      <c r="I1308" s="58"/>
      <c r="J1308" s="58"/>
    </row>
    <row r="1309" spans="1:10" ht="16" x14ac:dyDescent="0.2">
      <c r="A1309" s="58"/>
      <c r="B1309" s="58"/>
      <c r="C1309" s="58"/>
      <c r="D1309" s="58"/>
      <c r="E1309" s="58"/>
      <c r="F1309" s="58"/>
      <c r="G1309" s="58"/>
      <c r="H1309" s="58"/>
      <c r="I1309" s="58"/>
      <c r="J1309" s="58"/>
    </row>
    <row r="1310" spans="1:10" ht="16" x14ac:dyDescent="0.2">
      <c r="A1310" s="58"/>
      <c r="B1310" s="58"/>
      <c r="C1310" s="58"/>
      <c r="D1310" s="58"/>
      <c r="E1310" s="58"/>
      <c r="F1310" s="58"/>
      <c r="G1310" s="58"/>
      <c r="H1310" s="58"/>
      <c r="I1310" s="58"/>
      <c r="J1310" s="58"/>
    </row>
    <row r="1311" spans="1:10" ht="16" x14ac:dyDescent="0.2">
      <c r="A1311" s="58"/>
      <c r="B1311" s="58"/>
      <c r="C1311" s="58"/>
      <c r="D1311" s="58"/>
      <c r="E1311" s="58"/>
      <c r="F1311" s="58"/>
      <c r="G1311" s="58"/>
      <c r="H1311" s="58"/>
      <c r="I1311" s="58"/>
      <c r="J1311" s="58"/>
    </row>
    <row r="1312" spans="1:10" ht="16" x14ac:dyDescent="0.2">
      <c r="A1312" s="58"/>
      <c r="B1312" s="58"/>
      <c r="C1312" s="58"/>
      <c r="D1312" s="58"/>
      <c r="E1312" s="58"/>
      <c r="F1312" s="58"/>
      <c r="G1312" s="58"/>
      <c r="H1312" s="58"/>
      <c r="I1312" s="58"/>
      <c r="J1312" s="58"/>
    </row>
    <row r="1313" spans="1:10" ht="16" x14ac:dyDescent="0.2">
      <c r="A1313" s="58"/>
      <c r="B1313" s="58"/>
      <c r="C1313" s="58"/>
      <c r="D1313" s="58"/>
      <c r="E1313" s="58"/>
      <c r="F1313" s="58"/>
      <c r="G1313" s="58"/>
      <c r="H1313" s="58"/>
      <c r="I1313" s="58"/>
      <c r="J1313" s="58"/>
    </row>
    <row r="1314" spans="1:10" ht="16" x14ac:dyDescent="0.2">
      <c r="A1314" s="58"/>
      <c r="B1314" s="58"/>
      <c r="C1314" s="58"/>
      <c r="D1314" s="58"/>
      <c r="E1314" s="58"/>
      <c r="F1314" s="58"/>
      <c r="G1314" s="58"/>
      <c r="H1314" s="58"/>
      <c r="I1314" s="58"/>
      <c r="J1314" s="58"/>
    </row>
    <row r="1315" spans="1:10" ht="16" x14ac:dyDescent="0.2">
      <c r="A1315" s="58"/>
      <c r="B1315" s="58"/>
      <c r="C1315" s="58"/>
      <c r="D1315" s="58"/>
      <c r="E1315" s="58"/>
      <c r="F1315" s="58"/>
      <c r="G1315" s="58"/>
      <c r="H1315" s="58"/>
      <c r="I1315" s="58"/>
      <c r="J1315" s="58"/>
    </row>
    <row r="1316" spans="1:10" ht="16" x14ac:dyDescent="0.2">
      <c r="A1316" s="58"/>
      <c r="B1316" s="58"/>
      <c r="C1316" s="58"/>
      <c r="D1316" s="58"/>
      <c r="E1316" s="58"/>
      <c r="F1316" s="58"/>
      <c r="G1316" s="58"/>
      <c r="H1316" s="58"/>
      <c r="I1316" s="58"/>
      <c r="J1316" s="58"/>
    </row>
    <row r="1317" spans="1:10" ht="16" x14ac:dyDescent="0.2">
      <c r="A1317" s="58"/>
      <c r="B1317" s="58"/>
      <c r="C1317" s="58"/>
      <c r="D1317" s="58"/>
      <c r="E1317" s="58"/>
      <c r="F1317" s="58"/>
      <c r="G1317" s="58"/>
      <c r="H1317" s="58"/>
      <c r="I1317" s="58"/>
      <c r="J1317" s="58"/>
    </row>
    <row r="1318" spans="1:10" ht="16" x14ac:dyDescent="0.2">
      <c r="A1318" s="58"/>
      <c r="B1318" s="58"/>
      <c r="C1318" s="58"/>
      <c r="D1318" s="58"/>
      <c r="E1318" s="58"/>
      <c r="F1318" s="58"/>
      <c r="G1318" s="58"/>
      <c r="H1318" s="58"/>
      <c r="I1318" s="58"/>
      <c r="J1318" s="58"/>
    </row>
    <row r="1319" spans="1:10" ht="16" x14ac:dyDescent="0.2">
      <c r="A1319" s="58"/>
      <c r="B1319" s="58"/>
      <c r="C1319" s="58"/>
      <c r="D1319" s="58"/>
      <c r="E1319" s="58"/>
      <c r="F1319" s="58"/>
      <c r="G1319" s="58"/>
      <c r="H1319" s="58"/>
      <c r="I1319" s="58"/>
      <c r="J1319" s="58"/>
    </row>
    <row r="1320" spans="1:10" ht="16" x14ac:dyDescent="0.2">
      <c r="A1320" s="58"/>
      <c r="B1320" s="58"/>
      <c r="C1320" s="58"/>
      <c r="D1320" s="58"/>
      <c r="E1320" s="58"/>
      <c r="F1320" s="58"/>
      <c r="G1320" s="58"/>
      <c r="H1320" s="58"/>
      <c r="I1320" s="58"/>
      <c r="J1320" s="58"/>
    </row>
    <row r="1321" spans="1:10" ht="16" x14ac:dyDescent="0.2">
      <c r="A1321" s="58"/>
      <c r="B1321" s="58"/>
      <c r="C1321" s="58"/>
      <c r="D1321" s="58"/>
      <c r="E1321" s="58"/>
      <c r="F1321" s="58"/>
      <c r="G1321" s="58"/>
      <c r="H1321" s="58"/>
      <c r="I1321" s="58"/>
      <c r="J1321" s="58"/>
    </row>
    <row r="1322" spans="1:10" ht="16" x14ac:dyDescent="0.2">
      <c r="A1322" s="58"/>
      <c r="B1322" s="58"/>
      <c r="C1322" s="58"/>
      <c r="D1322" s="58"/>
      <c r="E1322" s="58"/>
      <c r="F1322" s="58"/>
      <c r="G1322" s="58"/>
      <c r="H1322" s="58"/>
      <c r="I1322" s="58"/>
      <c r="J1322" s="58"/>
    </row>
    <row r="1323" spans="1:10" ht="16" x14ac:dyDescent="0.2">
      <c r="A1323" s="58"/>
      <c r="B1323" s="58"/>
      <c r="C1323" s="58"/>
      <c r="D1323" s="58"/>
      <c r="E1323" s="58"/>
      <c r="F1323" s="58"/>
      <c r="G1323" s="58"/>
      <c r="H1323" s="58"/>
      <c r="I1323" s="58"/>
      <c r="J1323" s="58"/>
    </row>
    <row r="1324" spans="1:10" ht="16" x14ac:dyDescent="0.2">
      <c r="A1324" s="58"/>
      <c r="B1324" s="58"/>
      <c r="C1324" s="58"/>
      <c r="D1324" s="58"/>
      <c r="E1324" s="58"/>
      <c r="F1324" s="58"/>
      <c r="G1324" s="58"/>
      <c r="H1324" s="58"/>
      <c r="I1324" s="58"/>
      <c r="J1324" s="58"/>
    </row>
    <row r="1325" spans="1:10" ht="16" x14ac:dyDescent="0.2">
      <c r="A1325" s="58"/>
      <c r="B1325" s="58"/>
      <c r="C1325" s="58"/>
      <c r="D1325" s="58"/>
      <c r="E1325" s="58"/>
      <c r="F1325" s="58"/>
      <c r="G1325" s="58"/>
      <c r="H1325" s="58"/>
      <c r="I1325" s="58"/>
      <c r="J1325" s="58"/>
    </row>
    <row r="1326" spans="1:10" ht="16" x14ac:dyDescent="0.2">
      <c r="A1326" s="58"/>
      <c r="B1326" s="58"/>
      <c r="C1326" s="58"/>
      <c r="D1326" s="58"/>
      <c r="E1326" s="58"/>
      <c r="F1326" s="58"/>
      <c r="G1326" s="58"/>
      <c r="H1326" s="58"/>
      <c r="I1326" s="58"/>
      <c r="J1326" s="58"/>
    </row>
    <row r="1327" spans="1:10" ht="16" x14ac:dyDescent="0.2">
      <c r="A1327" s="58"/>
      <c r="B1327" s="58"/>
      <c r="C1327" s="58"/>
      <c r="D1327" s="58"/>
      <c r="E1327" s="58"/>
      <c r="F1327" s="58"/>
      <c r="G1327" s="58"/>
      <c r="H1327" s="58"/>
      <c r="I1327" s="58"/>
      <c r="J1327" s="58"/>
    </row>
    <row r="1328" spans="1:10" ht="16" x14ac:dyDescent="0.2">
      <c r="A1328" s="58"/>
      <c r="B1328" s="58"/>
      <c r="C1328" s="58"/>
      <c r="D1328" s="58"/>
      <c r="E1328" s="58"/>
      <c r="F1328" s="58"/>
      <c r="G1328" s="58"/>
      <c r="H1328" s="58"/>
      <c r="I1328" s="58"/>
      <c r="J1328" s="58"/>
    </row>
    <row r="1329" spans="1:10" ht="16" x14ac:dyDescent="0.2">
      <c r="A1329" s="58"/>
      <c r="B1329" s="58"/>
      <c r="C1329" s="58"/>
      <c r="D1329" s="58"/>
      <c r="E1329" s="58"/>
      <c r="F1329" s="58"/>
      <c r="G1329" s="58"/>
      <c r="H1329" s="58"/>
      <c r="I1329" s="58"/>
      <c r="J1329" s="58"/>
    </row>
    <row r="1330" spans="1:10" ht="16" x14ac:dyDescent="0.2">
      <c r="A1330" s="58"/>
      <c r="B1330" s="58"/>
      <c r="C1330" s="58"/>
      <c r="D1330" s="58"/>
      <c r="E1330" s="58"/>
      <c r="F1330" s="58"/>
      <c r="G1330" s="58"/>
      <c r="H1330" s="58"/>
      <c r="I1330" s="58"/>
      <c r="J1330" s="58"/>
    </row>
    <row r="1331" spans="1:10" ht="16" x14ac:dyDescent="0.2">
      <c r="A1331" s="58"/>
      <c r="B1331" s="58"/>
      <c r="C1331" s="58"/>
      <c r="D1331" s="58"/>
      <c r="E1331" s="58"/>
      <c r="F1331" s="58"/>
      <c r="G1331" s="58"/>
      <c r="H1331" s="58"/>
      <c r="I1331" s="58"/>
      <c r="J1331" s="58"/>
    </row>
    <row r="1332" spans="1:10" ht="16" x14ac:dyDescent="0.2">
      <c r="A1332" s="58"/>
      <c r="B1332" s="58"/>
      <c r="C1332" s="58"/>
      <c r="D1332" s="58"/>
      <c r="E1332" s="58"/>
      <c r="F1332" s="58"/>
      <c r="G1332" s="58"/>
      <c r="H1332" s="58"/>
      <c r="I1332" s="58"/>
      <c r="J1332" s="58"/>
    </row>
    <row r="1333" spans="1:10" ht="16" x14ac:dyDescent="0.2">
      <c r="A1333" s="58"/>
      <c r="B1333" s="58"/>
      <c r="C1333" s="58"/>
      <c r="D1333" s="58"/>
      <c r="E1333" s="58"/>
      <c r="F1333" s="58"/>
      <c r="G1333" s="58"/>
      <c r="H1333" s="58"/>
      <c r="I1333" s="58"/>
      <c r="J1333" s="58"/>
    </row>
    <row r="1334" spans="1:10" ht="16" x14ac:dyDescent="0.2">
      <c r="A1334" s="58"/>
      <c r="B1334" s="58"/>
      <c r="C1334" s="58"/>
      <c r="D1334" s="58"/>
      <c r="E1334" s="58"/>
      <c r="F1334" s="58"/>
      <c r="G1334" s="58"/>
      <c r="H1334" s="58"/>
      <c r="I1334" s="58"/>
      <c r="J1334" s="58"/>
    </row>
    <row r="1335" spans="1:10" ht="16" x14ac:dyDescent="0.2">
      <c r="A1335" s="58"/>
      <c r="B1335" s="58"/>
      <c r="C1335" s="58"/>
      <c r="D1335" s="58"/>
      <c r="E1335" s="58"/>
      <c r="F1335" s="58"/>
      <c r="G1335" s="58"/>
      <c r="H1335" s="58"/>
      <c r="I1335" s="58"/>
      <c r="J1335" s="58"/>
    </row>
    <row r="1336" spans="1:10" ht="16" x14ac:dyDescent="0.2">
      <c r="A1336" s="58"/>
      <c r="B1336" s="58"/>
      <c r="C1336" s="58"/>
      <c r="D1336" s="58"/>
      <c r="E1336" s="58"/>
      <c r="F1336" s="58"/>
      <c r="G1336" s="58"/>
      <c r="H1336" s="58"/>
      <c r="I1336" s="58"/>
      <c r="J1336" s="58"/>
    </row>
    <row r="1337" spans="1:10" ht="16" x14ac:dyDescent="0.2">
      <c r="A1337" s="58"/>
      <c r="B1337" s="58"/>
      <c r="C1337" s="58"/>
      <c r="D1337" s="58"/>
      <c r="E1337" s="58"/>
      <c r="F1337" s="58"/>
      <c r="G1337" s="58"/>
      <c r="H1337" s="58"/>
      <c r="I1337" s="58"/>
      <c r="J1337" s="58"/>
    </row>
    <row r="1338" spans="1:10" ht="16" x14ac:dyDescent="0.2">
      <c r="A1338" s="58"/>
      <c r="B1338" s="58"/>
      <c r="C1338" s="58"/>
      <c r="D1338" s="58"/>
      <c r="E1338" s="58"/>
      <c r="F1338" s="58"/>
      <c r="G1338" s="58"/>
      <c r="H1338" s="58"/>
      <c r="I1338" s="58"/>
      <c r="J1338" s="58"/>
    </row>
    <row r="1339" spans="1:10" ht="16" x14ac:dyDescent="0.2">
      <c r="A1339" s="58"/>
      <c r="B1339" s="58"/>
      <c r="C1339" s="58"/>
      <c r="D1339" s="58"/>
      <c r="E1339" s="58"/>
      <c r="F1339" s="58"/>
      <c r="G1339" s="58"/>
      <c r="H1339" s="58"/>
      <c r="I1339" s="58"/>
      <c r="J1339" s="58"/>
    </row>
    <row r="1340" spans="1:10" ht="16" x14ac:dyDescent="0.2">
      <c r="A1340" s="58"/>
      <c r="B1340" s="58"/>
      <c r="C1340" s="58"/>
      <c r="D1340" s="58"/>
      <c r="E1340" s="58"/>
      <c r="F1340" s="58"/>
      <c r="G1340" s="58"/>
      <c r="H1340" s="58"/>
      <c r="I1340" s="58"/>
      <c r="J1340" s="58"/>
    </row>
    <row r="1341" spans="1:10" ht="16" x14ac:dyDescent="0.2">
      <c r="A1341" s="58"/>
      <c r="B1341" s="58"/>
      <c r="C1341" s="58"/>
      <c r="D1341" s="58"/>
      <c r="E1341" s="58"/>
      <c r="F1341" s="58"/>
      <c r="G1341" s="58"/>
      <c r="H1341" s="58"/>
      <c r="I1341" s="58"/>
      <c r="J1341" s="58"/>
    </row>
    <row r="1342" spans="1:10" ht="16" x14ac:dyDescent="0.2">
      <c r="A1342" s="58"/>
      <c r="B1342" s="58"/>
      <c r="C1342" s="58"/>
      <c r="D1342" s="58"/>
      <c r="E1342" s="58"/>
      <c r="F1342" s="58"/>
      <c r="G1342" s="58"/>
      <c r="H1342" s="58"/>
      <c r="I1342" s="58"/>
      <c r="J1342" s="58"/>
    </row>
    <row r="1343" spans="1:10" ht="16" x14ac:dyDescent="0.2">
      <c r="A1343" s="58"/>
      <c r="B1343" s="58"/>
      <c r="C1343" s="58"/>
      <c r="D1343" s="58"/>
      <c r="E1343" s="58"/>
      <c r="F1343" s="58"/>
      <c r="G1343" s="58"/>
      <c r="H1343" s="58"/>
      <c r="I1343" s="58"/>
      <c r="J1343" s="58"/>
    </row>
    <row r="1344" spans="1:10" ht="16" x14ac:dyDescent="0.2">
      <c r="A1344" s="58"/>
      <c r="B1344" s="58"/>
      <c r="C1344" s="58"/>
      <c r="D1344" s="58"/>
      <c r="E1344" s="58"/>
      <c r="F1344" s="58"/>
      <c r="G1344" s="58"/>
      <c r="H1344" s="58"/>
      <c r="I1344" s="58"/>
      <c r="J1344" s="58"/>
    </row>
    <row r="1345" spans="1:10" ht="16" x14ac:dyDescent="0.2">
      <c r="A1345" s="58"/>
      <c r="B1345" s="58"/>
      <c r="C1345" s="58"/>
      <c r="D1345" s="58"/>
      <c r="E1345" s="58"/>
      <c r="F1345" s="58"/>
      <c r="G1345" s="58"/>
      <c r="H1345" s="58"/>
      <c r="I1345" s="58"/>
      <c r="J1345" s="58"/>
    </row>
    <row r="1346" spans="1:10" ht="16" x14ac:dyDescent="0.2">
      <c r="A1346" s="58"/>
      <c r="B1346" s="58"/>
      <c r="C1346" s="58"/>
      <c r="D1346" s="58"/>
      <c r="E1346" s="58"/>
      <c r="F1346" s="58"/>
      <c r="G1346" s="58"/>
      <c r="H1346" s="58"/>
      <c r="I1346" s="58"/>
      <c r="J1346" s="58"/>
    </row>
    <row r="1347" spans="1:10" ht="16" x14ac:dyDescent="0.2">
      <c r="A1347" s="58"/>
      <c r="B1347" s="58"/>
      <c r="C1347" s="58"/>
      <c r="D1347" s="58"/>
      <c r="E1347" s="58"/>
      <c r="F1347" s="58"/>
      <c r="G1347" s="58"/>
      <c r="H1347" s="58"/>
      <c r="I1347" s="58"/>
      <c r="J1347" s="58"/>
    </row>
    <row r="1348" spans="1:10" ht="16" x14ac:dyDescent="0.2">
      <c r="A1348" s="58"/>
      <c r="B1348" s="58"/>
      <c r="C1348" s="58"/>
      <c r="D1348" s="58"/>
      <c r="E1348" s="58"/>
      <c r="F1348" s="58"/>
      <c r="G1348" s="58"/>
      <c r="H1348" s="58"/>
      <c r="I1348" s="58"/>
      <c r="J1348" s="58"/>
    </row>
    <row r="1349" spans="1:10" ht="16" x14ac:dyDescent="0.2">
      <c r="A1349" s="58"/>
      <c r="B1349" s="58"/>
      <c r="C1349" s="58"/>
      <c r="D1349" s="58"/>
      <c r="E1349" s="58"/>
      <c r="F1349" s="58"/>
      <c r="G1349" s="58"/>
      <c r="H1349" s="58"/>
      <c r="I1349" s="58"/>
      <c r="J1349" s="58"/>
    </row>
    <row r="1350" spans="1:10" ht="16" x14ac:dyDescent="0.2">
      <c r="A1350" s="58"/>
      <c r="B1350" s="58"/>
      <c r="C1350" s="58"/>
      <c r="D1350" s="58"/>
      <c r="E1350" s="58"/>
      <c r="F1350" s="58"/>
      <c r="G1350" s="58"/>
      <c r="H1350" s="58"/>
      <c r="I1350" s="58"/>
      <c r="J1350" s="58"/>
    </row>
    <row r="1351" spans="1:10" ht="16" x14ac:dyDescent="0.2">
      <c r="A1351" s="58"/>
      <c r="B1351" s="58"/>
      <c r="C1351" s="58"/>
      <c r="D1351" s="58"/>
      <c r="E1351" s="58"/>
      <c r="F1351" s="58"/>
      <c r="G1351" s="58"/>
      <c r="H1351" s="58"/>
      <c r="I1351" s="58"/>
      <c r="J1351" s="58"/>
    </row>
    <row r="1352" spans="1:10" ht="16" x14ac:dyDescent="0.2">
      <c r="A1352" s="58"/>
      <c r="B1352" s="58"/>
      <c r="C1352" s="58"/>
      <c r="D1352" s="58"/>
      <c r="E1352" s="58"/>
      <c r="F1352" s="58"/>
      <c r="G1352" s="58"/>
      <c r="H1352" s="58"/>
      <c r="I1352" s="58"/>
      <c r="J1352" s="58"/>
    </row>
    <row r="1353" spans="1:10" ht="16" x14ac:dyDescent="0.2">
      <c r="A1353" s="58"/>
      <c r="B1353" s="58"/>
      <c r="C1353" s="58"/>
      <c r="D1353" s="58"/>
      <c r="E1353" s="58"/>
      <c r="F1353" s="58"/>
      <c r="G1353" s="58"/>
      <c r="H1353" s="58"/>
      <c r="I1353" s="58"/>
      <c r="J1353" s="58"/>
    </row>
    <row r="1354" spans="1:10" ht="16" x14ac:dyDescent="0.2">
      <c r="A1354" s="58"/>
      <c r="B1354" s="58"/>
      <c r="C1354" s="58"/>
      <c r="D1354" s="58"/>
      <c r="E1354" s="58"/>
      <c r="F1354" s="58"/>
      <c r="G1354" s="58"/>
      <c r="H1354" s="58"/>
      <c r="I1354" s="58"/>
      <c r="J1354" s="58"/>
    </row>
    <row r="1355" spans="1:10" ht="16" x14ac:dyDescent="0.2">
      <c r="A1355" s="58"/>
      <c r="B1355" s="58"/>
      <c r="C1355" s="58"/>
      <c r="D1355" s="58"/>
      <c r="E1355" s="58"/>
      <c r="F1355" s="58"/>
      <c r="G1355" s="58"/>
      <c r="H1355" s="58"/>
      <c r="I1355" s="58"/>
      <c r="J1355" s="58"/>
    </row>
    <row r="1356" spans="1:10" ht="16" x14ac:dyDescent="0.2">
      <c r="A1356" s="58"/>
      <c r="B1356" s="58"/>
      <c r="C1356" s="58"/>
      <c r="D1356" s="58"/>
      <c r="E1356" s="58"/>
      <c r="F1356" s="58"/>
      <c r="G1356" s="58"/>
      <c r="H1356" s="58"/>
      <c r="I1356" s="58"/>
      <c r="J1356" s="58"/>
    </row>
    <row r="1357" spans="1:10" ht="16" x14ac:dyDescent="0.2">
      <c r="A1357" s="58"/>
      <c r="B1357" s="58"/>
      <c r="C1357" s="58"/>
      <c r="D1357" s="58"/>
      <c r="E1357" s="58"/>
      <c r="F1357" s="58"/>
      <c r="G1357" s="58"/>
      <c r="H1357" s="58"/>
      <c r="I1357" s="58"/>
      <c r="J1357" s="58"/>
    </row>
    <row r="1358" spans="1:10" ht="16" x14ac:dyDescent="0.2">
      <c r="A1358" s="58"/>
      <c r="B1358" s="58"/>
      <c r="C1358" s="58"/>
      <c r="D1358" s="58"/>
      <c r="E1358" s="58"/>
      <c r="F1358" s="58"/>
      <c r="G1358" s="58"/>
      <c r="H1358" s="58"/>
      <c r="I1358" s="58"/>
      <c r="J1358" s="58"/>
    </row>
    <row r="1359" spans="1:10" ht="16" x14ac:dyDescent="0.2">
      <c r="A1359" s="58"/>
      <c r="B1359" s="58"/>
      <c r="C1359" s="58"/>
      <c r="D1359" s="58"/>
      <c r="E1359" s="58"/>
      <c r="F1359" s="58"/>
      <c r="G1359" s="58"/>
      <c r="H1359" s="58"/>
      <c r="I1359" s="58"/>
      <c r="J1359" s="58"/>
    </row>
    <row r="1360" spans="1:10" ht="16" x14ac:dyDescent="0.2">
      <c r="A1360" s="58"/>
      <c r="B1360" s="58"/>
      <c r="C1360" s="58"/>
      <c r="D1360" s="58"/>
      <c r="E1360" s="58"/>
      <c r="F1360" s="58"/>
      <c r="G1360" s="58"/>
      <c r="H1360" s="58"/>
      <c r="I1360" s="58"/>
      <c r="J1360" s="58"/>
    </row>
    <row r="1361" spans="1:10" ht="16" x14ac:dyDescent="0.2">
      <c r="A1361" s="58"/>
      <c r="B1361" s="58"/>
      <c r="C1361" s="58"/>
      <c r="D1361" s="58"/>
      <c r="E1361" s="58"/>
      <c r="F1361" s="58"/>
      <c r="G1361" s="58"/>
      <c r="H1361" s="58"/>
      <c r="I1361" s="58"/>
      <c r="J1361" s="58"/>
    </row>
    <row r="1362" spans="1:10" ht="16" x14ac:dyDescent="0.2">
      <c r="A1362" s="58"/>
      <c r="B1362" s="58"/>
      <c r="C1362" s="58"/>
      <c r="D1362" s="58"/>
      <c r="E1362" s="58"/>
      <c r="F1362" s="58"/>
      <c r="G1362" s="58"/>
      <c r="H1362" s="58"/>
      <c r="I1362" s="58"/>
      <c r="J1362" s="58"/>
    </row>
    <row r="1363" spans="1:10" ht="16" x14ac:dyDescent="0.2">
      <c r="A1363" s="58"/>
      <c r="B1363" s="58"/>
      <c r="C1363" s="58"/>
      <c r="D1363" s="58"/>
      <c r="E1363" s="58"/>
      <c r="F1363" s="58"/>
      <c r="G1363" s="58"/>
      <c r="H1363" s="58"/>
      <c r="I1363" s="58"/>
      <c r="J1363" s="58"/>
    </row>
    <row r="1364" spans="1:10" ht="16" x14ac:dyDescent="0.2">
      <c r="A1364" s="58"/>
      <c r="B1364" s="58"/>
      <c r="C1364" s="58"/>
      <c r="D1364" s="58"/>
      <c r="E1364" s="58"/>
      <c r="F1364" s="58"/>
      <c r="G1364" s="58"/>
      <c r="H1364" s="58"/>
      <c r="I1364" s="58"/>
      <c r="J1364" s="58"/>
    </row>
    <row r="1365" spans="1:10" ht="16" x14ac:dyDescent="0.2">
      <c r="A1365" s="58"/>
      <c r="B1365" s="58"/>
      <c r="C1365" s="58"/>
      <c r="D1365" s="58"/>
      <c r="E1365" s="58"/>
      <c r="F1365" s="58"/>
      <c r="G1365" s="58"/>
      <c r="H1365" s="58"/>
      <c r="I1365" s="58"/>
      <c r="J1365" s="58"/>
    </row>
    <row r="1366" spans="1:10" ht="16" x14ac:dyDescent="0.2">
      <c r="A1366" s="58"/>
      <c r="B1366" s="58"/>
      <c r="C1366" s="58"/>
      <c r="D1366" s="58"/>
      <c r="E1366" s="58"/>
      <c r="F1366" s="58"/>
      <c r="G1366" s="58"/>
      <c r="H1366" s="58"/>
      <c r="I1366" s="58"/>
      <c r="J1366" s="58"/>
    </row>
    <row r="1367" spans="1:10" ht="16" x14ac:dyDescent="0.2">
      <c r="A1367" s="58"/>
      <c r="B1367" s="58"/>
      <c r="C1367" s="58"/>
      <c r="D1367" s="58"/>
      <c r="E1367" s="58"/>
      <c r="F1367" s="58"/>
      <c r="G1367" s="58"/>
      <c r="H1367" s="58"/>
      <c r="I1367" s="58"/>
      <c r="J1367" s="58"/>
    </row>
    <row r="1368" spans="1:10" ht="16" x14ac:dyDescent="0.2">
      <c r="A1368" s="58"/>
      <c r="B1368" s="58"/>
      <c r="C1368" s="58"/>
      <c r="D1368" s="58"/>
      <c r="E1368" s="58"/>
      <c r="F1368" s="58"/>
      <c r="G1368" s="58"/>
      <c r="H1368" s="58"/>
      <c r="I1368" s="58"/>
      <c r="J1368" s="58"/>
    </row>
    <row r="1369" spans="1:10" ht="16" x14ac:dyDescent="0.2">
      <c r="A1369" s="58"/>
      <c r="B1369" s="58"/>
      <c r="C1369" s="58"/>
      <c r="D1369" s="58"/>
      <c r="E1369" s="58"/>
      <c r="F1369" s="58"/>
      <c r="G1369" s="58"/>
      <c r="H1369" s="58"/>
      <c r="I1369" s="58"/>
      <c r="J1369" s="58"/>
    </row>
    <row r="1370" spans="1:10" ht="16" x14ac:dyDescent="0.2">
      <c r="A1370" s="58"/>
      <c r="B1370" s="58"/>
      <c r="C1370" s="58"/>
      <c r="D1370" s="58"/>
      <c r="E1370" s="58"/>
      <c r="F1370" s="58"/>
      <c r="G1370" s="58"/>
      <c r="H1370" s="58"/>
      <c r="I1370" s="58"/>
      <c r="J1370" s="58"/>
    </row>
    <row r="1371" spans="1:10" ht="16" x14ac:dyDescent="0.2">
      <c r="A1371" s="58"/>
      <c r="B1371" s="58"/>
      <c r="C1371" s="58"/>
      <c r="D1371" s="58"/>
      <c r="E1371" s="58"/>
      <c r="F1371" s="58"/>
      <c r="G1371" s="58"/>
      <c r="H1371" s="58"/>
      <c r="I1371" s="58"/>
      <c r="J1371" s="58"/>
    </row>
    <row r="1372" spans="1:10" ht="16" x14ac:dyDescent="0.2">
      <c r="A1372" s="58"/>
      <c r="B1372" s="58"/>
      <c r="C1372" s="58"/>
      <c r="D1372" s="58"/>
      <c r="E1372" s="58"/>
      <c r="F1372" s="58"/>
      <c r="G1372" s="58"/>
      <c r="H1372" s="58"/>
      <c r="I1372" s="58"/>
      <c r="J1372" s="58"/>
    </row>
    <row r="1373" spans="1:10" ht="16" x14ac:dyDescent="0.2">
      <c r="A1373" s="58"/>
      <c r="B1373" s="58"/>
      <c r="C1373" s="58"/>
      <c r="D1373" s="58"/>
      <c r="E1373" s="58"/>
      <c r="F1373" s="58"/>
      <c r="G1373" s="58"/>
      <c r="H1373" s="58"/>
      <c r="I1373" s="58"/>
      <c r="J1373" s="58"/>
    </row>
    <row r="1374" spans="1:10" ht="16" x14ac:dyDescent="0.2">
      <c r="A1374" s="58"/>
      <c r="B1374" s="58"/>
      <c r="C1374" s="58"/>
      <c r="D1374" s="58"/>
      <c r="E1374" s="58"/>
      <c r="F1374" s="58"/>
      <c r="G1374" s="58"/>
      <c r="H1374" s="58"/>
      <c r="I1374" s="58"/>
      <c r="J1374" s="58"/>
    </row>
    <row r="1375" spans="1:10" ht="16" x14ac:dyDescent="0.2">
      <c r="A1375" s="58"/>
      <c r="B1375" s="58"/>
      <c r="C1375" s="58"/>
      <c r="D1375" s="58"/>
      <c r="E1375" s="58"/>
      <c r="F1375" s="58"/>
      <c r="G1375" s="58"/>
      <c r="H1375" s="58"/>
      <c r="I1375" s="58"/>
      <c r="J1375" s="58"/>
    </row>
    <row r="1376" spans="1:10" ht="16" x14ac:dyDescent="0.2">
      <c r="A1376" s="58"/>
      <c r="B1376" s="58"/>
      <c r="C1376" s="58"/>
      <c r="D1376" s="58"/>
      <c r="E1376" s="58"/>
      <c r="F1376" s="58"/>
      <c r="G1376" s="58"/>
      <c r="H1376" s="58"/>
      <c r="I1376" s="58"/>
      <c r="J1376" s="58"/>
    </row>
    <row r="1377" spans="1:10" ht="16" x14ac:dyDescent="0.2">
      <c r="A1377" s="58"/>
      <c r="B1377" s="58"/>
      <c r="C1377" s="58"/>
      <c r="D1377" s="58"/>
      <c r="E1377" s="58"/>
      <c r="F1377" s="58"/>
      <c r="G1377" s="58"/>
      <c r="H1377" s="58"/>
      <c r="I1377" s="58"/>
      <c r="J1377" s="58"/>
    </row>
    <row r="1378" spans="1:10" ht="16" x14ac:dyDescent="0.2">
      <c r="A1378" s="58"/>
      <c r="B1378" s="58"/>
      <c r="C1378" s="58"/>
      <c r="D1378" s="58"/>
      <c r="E1378" s="58"/>
      <c r="F1378" s="58"/>
      <c r="G1378" s="58"/>
      <c r="H1378" s="58"/>
      <c r="I1378" s="58"/>
      <c r="J1378" s="58"/>
    </row>
    <row r="1379" spans="1:10" ht="16" x14ac:dyDescent="0.2">
      <c r="A1379" s="58"/>
      <c r="B1379" s="58"/>
      <c r="C1379" s="58"/>
      <c r="D1379" s="58"/>
      <c r="E1379" s="58"/>
      <c r="F1379" s="58"/>
      <c r="G1379" s="58"/>
      <c r="H1379" s="58"/>
      <c r="I1379" s="58"/>
      <c r="J1379" s="58"/>
    </row>
    <row r="1380" spans="1:10" ht="16" x14ac:dyDescent="0.2">
      <c r="A1380" s="58"/>
      <c r="B1380" s="58"/>
      <c r="C1380" s="58"/>
      <c r="D1380" s="58"/>
      <c r="E1380" s="58"/>
      <c r="F1380" s="58"/>
      <c r="G1380" s="58"/>
      <c r="H1380" s="58"/>
      <c r="I1380" s="58"/>
      <c r="J1380" s="58"/>
    </row>
    <row r="1381" spans="1:10" ht="16" x14ac:dyDescent="0.2">
      <c r="A1381" s="58"/>
      <c r="B1381" s="58"/>
      <c r="C1381" s="58"/>
      <c r="D1381" s="58"/>
      <c r="E1381" s="58"/>
      <c r="F1381" s="58"/>
      <c r="G1381" s="58"/>
      <c r="H1381" s="58"/>
      <c r="I1381" s="58"/>
      <c r="J1381" s="58"/>
    </row>
    <row r="1382" spans="1:10" ht="16" x14ac:dyDescent="0.2">
      <c r="A1382" s="58"/>
      <c r="B1382" s="58"/>
      <c r="C1382" s="58"/>
      <c r="D1382" s="58"/>
      <c r="E1382" s="58"/>
      <c r="F1382" s="58"/>
      <c r="G1382" s="58"/>
      <c r="H1382" s="58"/>
      <c r="I1382" s="58"/>
      <c r="J1382" s="58"/>
    </row>
    <row r="1383" spans="1:10" ht="16" x14ac:dyDescent="0.2">
      <c r="A1383" s="58"/>
      <c r="B1383" s="58"/>
      <c r="C1383" s="58"/>
      <c r="D1383" s="58"/>
      <c r="E1383" s="58"/>
      <c r="F1383" s="58"/>
      <c r="G1383" s="58"/>
      <c r="H1383" s="58"/>
      <c r="I1383" s="58"/>
      <c r="J1383" s="58"/>
    </row>
    <row r="1384" spans="1:10" ht="16" x14ac:dyDescent="0.2">
      <c r="A1384" s="58"/>
      <c r="B1384" s="58"/>
      <c r="C1384" s="58"/>
      <c r="D1384" s="58"/>
      <c r="E1384" s="58"/>
      <c r="F1384" s="58"/>
      <c r="G1384" s="58"/>
      <c r="H1384" s="58"/>
      <c r="I1384" s="58"/>
      <c r="J1384" s="58"/>
    </row>
    <row r="1385" spans="1:10" ht="16" x14ac:dyDescent="0.2">
      <c r="A1385" s="58"/>
      <c r="B1385" s="58"/>
      <c r="C1385" s="58"/>
      <c r="D1385" s="58"/>
      <c r="E1385" s="58"/>
      <c r="F1385" s="58"/>
      <c r="G1385" s="58"/>
      <c r="H1385" s="58"/>
      <c r="I1385" s="58"/>
      <c r="J1385" s="58"/>
    </row>
    <row r="1386" spans="1:10" ht="16" x14ac:dyDescent="0.2">
      <c r="A1386" s="58"/>
      <c r="B1386" s="58"/>
      <c r="C1386" s="58"/>
      <c r="D1386" s="58"/>
      <c r="E1386" s="58"/>
      <c r="F1386" s="58"/>
      <c r="G1386" s="58"/>
      <c r="H1386" s="58"/>
      <c r="I1386" s="58"/>
      <c r="J1386" s="58"/>
    </row>
    <row r="1387" spans="1:10" ht="16" x14ac:dyDescent="0.2">
      <c r="A1387" s="58"/>
      <c r="B1387" s="58"/>
      <c r="C1387" s="58"/>
      <c r="D1387" s="58"/>
      <c r="E1387" s="58"/>
      <c r="F1387" s="58"/>
      <c r="G1387" s="58"/>
      <c r="H1387" s="58"/>
      <c r="I1387" s="58"/>
      <c r="J1387" s="58"/>
    </row>
    <row r="1388" spans="1:10" ht="16" x14ac:dyDescent="0.2">
      <c r="A1388" s="58"/>
      <c r="B1388" s="58"/>
      <c r="C1388" s="58"/>
      <c r="D1388" s="58"/>
      <c r="E1388" s="58"/>
      <c r="F1388" s="58"/>
      <c r="G1388" s="58"/>
      <c r="H1388" s="58"/>
      <c r="I1388" s="58"/>
      <c r="J1388" s="58"/>
    </row>
    <row r="1389" spans="1:10" ht="16" x14ac:dyDescent="0.2">
      <c r="A1389" s="58"/>
      <c r="B1389" s="58"/>
      <c r="C1389" s="58"/>
      <c r="D1389" s="58"/>
      <c r="E1389" s="58"/>
      <c r="F1389" s="58"/>
      <c r="G1389" s="58"/>
      <c r="H1389" s="58"/>
      <c r="I1389" s="58"/>
      <c r="J1389" s="58"/>
    </row>
    <row r="1390" spans="1:10" ht="16" x14ac:dyDescent="0.2">
      <c r="A1390" s="58"/>
      <c r="B1390" s="58"/>
      <c r="C1390" s="58"/>
      <c r="D1390" s="58"/>
      <c r="E1390" s="58"/>
      <c r="F1390" s="58"/>
      <c r="G1390" s="58"/>
      <c r="H1390" s="58"/>
      <c r="I1390" s="58"/>
      <c r="J1390" s="58"/>
    </row>
    <row r="1391" spans="1:10" ht="16" x14ac:dyDescent="0.2">
      <c r="A1391" s="58"/>
      <c r="B1391" s="58"/>
      <c r="C1391" s="58"/>
      <c r="D1391" s="58"/>
      <c r="E1391" s="58"/>
      <c r="F1391" s="58"/>
      <c r="G1391" s="58"/>
      <c r="H1391" s="58"/>
      <c r="I1391" s="58"/>
      <c r="J1391" s="58"/>
    </row>
    <row r="1392" spans="1:10" ht="16" x14ac:dyDescent="0.2">
      <c r="A1392" s="58"/>
      <c r="B1392" s="58"/>
      <c r="C1392" s="58"/>
      <c r="D1392" s="58"/>
      <c r="E1392" s="58"/>
      <c r="F1392" s="58"/>
      <c r="G1392" s="58"/>
      <c r="H1392" s="58"/>
      <c r="I1392" s="58"/>
      <c r="J1392" s="58"/>
    </row>
    <row r="1393" spans="1:10" ht="16" x14ac:dyDescent="0.2">
      <c r="A1393" s="58"/>
      <c r="B1393" s="58"/>
      <c r="C1393" s="58"/>
      <c r="D1393" s="58"/>
      <c r="E1393" s="58"/>
      <c r="F1393" s="58"/>
      <c r="G1393" s="58"/>
      <c r="H1393" s="58"/>
      <c r="I1393" s="58"/>
      <c r="J1393" s="58"/>
    </row>
    <row r="1394" spans="1:10" ht="16" x14ac:dyDescent="0.2">
      <c r="A1394" s="58"/>
      <c r="B1394" s="58"/>
      <c r="C1394" s="58"/>
      <c r="D1394" s="58"/>
      <c r="E1394" s="58"/>
      <c r="F1394" s="58"/>
      <c r="G1394" s="58"/>
      <c r="H1394" s="58"/>
      <c r="I1394" s="58"/>
      <c r="J1394" s="58"/>
    </row>
    <row r="1395" spans="1:10" ht="16" x14ac:dyDescent="0.2">
      <c r="A1395" s="58"/>
      <c r="B1395" s="58"/>
      <c r="C1395" s="58"/>
      <c r="D1395" s="58"/>
      <c r="E1395" s="58"/>
      <c r="F1395" s="58"/>
      <c r="G1395" s="58"/>
      <c r="H1395" s="58"/>
      <c r="I1395" s="58"/>
      <c r="J1395" s="58"/>
    </row>
    <row r="1396" spans="1:10" ht="16" x14ac:dyDescent="0.2">
      <c r="A1396" s="58"/>
      <c r="B1396" s="58"/>
      <c r="C1396" s="58"/>
      <c r="D1396" s="58"/>
      <c r="E1396" s="58"/>
      <c r="F1396" s="58"/>
      <c r="G1396" s="58"/>
      <c r="H1396" s="58"/>
      <c r="I1396" s="58"/>
      <c r="J1396" s="58"/>
    </row>
    <row r="1397" spans="1:10" ht="16" x14ac:dyDescent="0.2">
      <c r="A1397" s="58"/>
      <c r="B1397" s="58"/>
      <c r="C1397" s="58"/>
      <c r="D1397" s="58"/>
      <c r="E1397" s="58"/>
      <c r="F1397" s="58"/>
      <c r="G1397" s="58"/>
      <c r="H1397" s="58"/>
      <c r="I1397" s="58"/>
      <c r="J1397" s="58"/>
    </row>
    <row r="1398" spans="1:10" ht="16" x14ac:dyDescent="0.2">
      <c r="A1398" s="58"/>
      <c r="B1398" s="58"/>
      <c r="C1398" s="58"/>
      <c r="D1398" s="58"/>
      <c r="E1398" s="58"/>
      <c r="F1398" s="58"/>
      <c r="G1398" s="58"/>
      <c r="H1398" s="58"/>
      <c r="I1398" s="58"/>
      <c r="J1398" s="58"/>
    </row>
    <row r="1399" spans="1:10" ht="16" x14ac:dyDescent="0.2">
      <c r="A1399" s="58"/>
      <c r="B1399" s="58"/>
      <c r="C1399" s="58"/>
      <c r="D1399" s="58"/>
      <c r="E1399" s="58"/>
      <c r="F1399" s="58"/>
      <c r="G1399" s="58"/>
      <c r="H1399" s="58"/>
      <c r="I1399" s="58"/>
      <c r="J1399" s="58"/>
    </row>
    <row r="1400" spans="1:10" ht="16" x14ac:dyDescent="0.2">
      <c r="A1400" s="58"/>
      <c r="B1400" s="58"/>
      <c r="C1400" s="58"/>
      <c r="D1400" s="58"/>
      <c r="E1400" s="58"/>
      <c r="F1400" s="58"/>
      <c r="G1400" s="58"/>
      <c r="H1400" s="58"/>
      <c r="I1400" s="58"/>
      <c r="J1400" s="58"/>
    </row>
    <row r="1401" spans="1:10" ht="16" x14ac:dyDescent="0.2">
      <c r="A1401" s="58"/>
      <c r="B1401" s="58"/>
      <c r="C1401" s="58"/>
      <c r="D1401" s="58"/>
      <c r="E1401" s="58"/>
      <c r="F1401" s="58"/>
      <c r="G1401" s="58"/>
      <c r="H1401" s="58"/>
      <c r="I1401" s="58"/>
      <c r="J1401" s="58"/>
    </row>
    <row r="1402" spans="1:10" ht="16" x14ac:dyDescent="0.2">
      <c r="A1402" s="58"/>
      <c r="B1402" s="58"/>
      <c r="C1402" s="58"/>
      <c r="D1402" s="58"/>
      <c r="E1402" s="58"/>
      <c r="F1402" s="58"/>
      <c r="G1402" s="58"/>
      <c r="H1402" s="58"/>
      <c r="I1402" s="58"/>
      <c r="J1402" s="58"/>
    </row>
    <row r="1403" spans="1:10" ht="16" x14ac:dyDescent="0.2">
      <c r="A1403" s="58"/>
      <c r="B1403" s="58"/>
      <c r="C1403" s="58"/>
      <c r="D1403" s="58"/>
      <c r="E1403" s="58"/>
      <c r="F1403" s="58"/>
      <c r="G1403" s="58"/>
      <c r="H1403" s="58"/>
      <c r="I1403" s="58"/>
      <c r="J1403" s="58"/>
    </row>
    <row r="1404" spans="1:10" ht="16" x14ac:dyDescent="0.2">
      <c r="A1404" s="58"/>
      <c r="B1404" s="58"/>
      <c r="C1404" s="58"/>
      <c r="D1404" s="58"/>
      <c r="E1404" s="58"/>
      <c r="F1404" s="58"/>
      <c r="G1404" s="58"/>
      <c r="H1404" s="58"/>
      <c r="I1404" s="58"/>
      <c r="J1404" s="58"/>
    </row>
    <row r="1405" spans="1:10" ht="16" x14ac:dyDescent="0.2">
      <c r="A1405" s="58"/>
      <c r="B1405" s="58"/>
      <c r="C1405" s="58"/>
      <c r="D1405" s="58"/>
      <c r="E1405" s="58"/>
      <c r="F1405" s="58"/>
      <c r="G1405" s="58"/>
      <c r="H1405" s="58"/>
      <c r="I1405" s="58"/>
      <c r="J1405" s="58"/>
    </row>
    <row r="1406" spans="1:10" ht="16" x14ac:dyDescent="0.2">
      <c r="A1406" s="58"/>
      <c r="B1406" s="58"/>
      <c r="C1406" s="58"/>
      <c r="D1406" s="58"/>
      <c r="E1406" s="58"/>
      <c r="F1406" s="58"/>
      <c r="G1406" s="58"/>
      <c r="H1406" s="58"/>
      <c r="I1406" s="58"/>
      <c r="J1406" s="58"/>
    </row>
    <row r="1407" spans="1:10" ht="16" x14ac:dyDescent="0.2">
      <c r="A1407" s="58"/>
      <c r="B1407" s="58"/>
      <c r="C1407" s="58"/>
      <c r="D1407" s="58"/>
      <c r="E1407" s="58"/>
      <c r="F1407" s="58"/>
      <c r="G1407" s="58"/>
      <c r="H1407" s="58"/>
      <c r="I1407" s="58"/>
      <c r="J1407" s="58"/>
    </row>
    <row r="1408" spans="1:10" ht="16" x14ac:dyDescent="0.2">
      <c r="A1408" s="58"/>
      <c r="B1408" s="58"/>
      <c r="C1408" s="58"/>
      <c r="D1408" s="58"/>
      <c r="E1408" s="58"/>
      <c r="F1408" s="58"/>
      <c r="G1408" s="58"/>
      <c r="H1408" s="58"/>
      <c r="I1408" s="58"/>
      <c r="J1408" s="58"/>
    </row>
    <row r="1409" spans="1:10" ht="16" x14ac:dyDescent="0.2">
      <c r="A1409" s="58"/>
      <c r="B1409" s="58"/>
      <c r="C1409" s="58"/>
      <c r="D1409" s="58"/>
      <c r="E1409" s="58"/>
      <c r="F1409" s="58"/>
      <c r="G1409" s="58"/>
      <c r="H1409" s="58"/>
      <c r="I1409" s="58"/>
      <c r="J1409" s="58"/>
    </row>
    <row r="1410" spans="1:10" ht="16" x14ac:dyDescent="0.2">
      <c r="A1410" s="58"/>
      <c r="B1410" s="58"/>
      <c r="C1410" s="58"/>
      <c r="D1410" s="58"/>
      <c r="E1410" s="58"/>
      <c r="F1410" s="58"/>
      <c r="G1410" s="58"/>
      <c r="H1410" s="58"/>
      <c r="I1410" s="58"/>
      <c r="J1410" s="58"/>
    </row>
    <row r="1411" spans="1:10" ht="16" x14ac:dyDescent="0.2">
      <c r="A1411" s="58"/>
      <c r="B1411" s="58"/>
      <c r="C1411" s="58"/>
      <c r="D1411" s="58"/>
      <c r="E1411" s="58"/>
      <c r="F1411" s="58"/>
      <c r="G1411" s="58"/>
      <c r="H1411" s="58"/>
      <c r="I1411" s="58"/>
      <c r="J1411" s="58"/>
    </row>
    <row r="1412" spans="1:10" ht="16" x14ac:dyDescent="0.2">
      <c r="A1412" s="58"/>
      <c r="B1412" s="58"/>
      <c r="C1412" s="58"/>
      <c r="D1412" s="58"/>
      <c r="E1412" s="58"/>
      <c r="F1412" s="58"/>
      <c r="G1412" s="58"/>
      <c r="H1412" s="58"/>
      <c r="I1412" s="58"/>
      <c r="J1412" s="58"/>
    </row>
    <row r="1413" spans="1:10" ht="16" x14ac:dyDescent="0.2">
      <c r="A1413" s="58"/>
      <c r="B1413" s="58"/>
      <c r="C1413" s="58"/>
      <c r="D1413" s="58"/>
      <c r="E1413" s="58"/>
      <c r="F1413" s="58"/>
      <c r="G1413" s="58"/>
      <c r="H1413" s="58"/>
      <c r="I1413" s="58"/>
      <c r="J1413" s="58"/>
    </row>
    <row r="1414" spans="1:10" ht="16" x14ac:dyDescent="0.2">
      <c r="A1414" s="58"/>
      <c r="B1414" s="58"/>
      <c r="C1414" s="58"/>
      <c r="D1414" s="58"/>
      <c r="E1414" s="58"/>
      <c r="F1414" s="58"/>
      <c r="G1414" s="58"/>
      <c r="H1414" s="58"/>
      <c r="I1414" s="58"/>
      <c r="J1414" s="58"/>
    </row>
    <row r="1415" spans="1:10" ht="16" x14ac:dyDescent="0.2">
      <c r="A1415" s="58"/>
      <c r="B1415" s="58"/>
      <c r="C1415" s="58"/>
      <c r="D1415" s="58"/>
      <c r="E1415" s="58"/>
      <c r="F1415" s="58"/>
      <c r="G1415" s="58"/>
      <c r="H1415" s="58"/>
      <c r="I1415" s="58"/>
      <c r="J1415" s="58"/>
    </row>
    <row r="1416" spans="1:10" ht="16" x14ac:dyDescent="0.2">
      <c r="A1416" s="58"/>
      <c r="B1416" s="58"/>
      <c r="C1416" s="58"/>
      <c r="D1416" s="58"/>
      <c r="E1416" s="58"/>
      <c r="F1416" s="58"/>
      <c r="G1416" s="58"/>
      <c r="H1416" s="58"/>
      <c r="I1416" s="58"/>
      <c r="J1416" s="58"/>
    </row>
    <row r="1417" spans="1:10" ht="16" x14ac:dyDescent="0.2">
      <c r="A1417" s="58"/>
      <c r="B1417" s="58"/>
      <c r="C1417" s="58"/>
      <c r="D1417" s="58"/>
      <c r="E1417" s="58"/>
      <c r="F1417" s="58"/>
      <c r="G1417" s="58"/>
      <c r="H1417" s="58"/>
      <c r="I1417" s="58"/>
      <c r="J1417" s="58"/>
    </row>
    <row r="1418" spans="1:10" ht="16" x14ac:dyDescent="0.2">
      <c r="A1418" s="58"/>
      <c r="B1418" s="58"/>
      <c r="C1418" s="58"/>
      <c r="D1418" s="58"/>
      <c r="E1418" s="58"/>
      <c r="F1418" s="58"/>
      <c r="G1418" s="58"/>
      <c r="H1418" s="58"/>
      <c r="I1418" s="58"/>
      <c r="J1418" s="58"/>
    </row>
    <row r="1419" spans="1:10" ht="16" x14ac:dyDescent="0.2">
      <c r="A1419" s="58"/>
      <c r="B1419" s="58"/>
      <c r="C1419" s="58"/>
      <c r="D1419" s="58"/>
      <c r="E1419" s="58"/>
      <c r="F1419" s="58"/>
      <c r="G1419" s="58"/>
      <c r="H1419" s="58"/>
      <c r="I1419" s="58"/>
      <c r="J1419" s="58"/>
    </row>
    <row r="1420" spans="1:10" ht="16" x14ac:dyDescent="0.2">
      <c r="A1420" s="58"/>
      <c r="B1420" s="58"/>
      <c r="C1420" s="58"/>
      <c r="D1420" s="58"/>
      <c r="E1420" s="58"/>
      <c r="F1420" s="58"/>
      <c r="G1420" s="58"/>
      <c r="H1420" s="58"/>
      <c r="I1420" s="58"/>
      <c r="J1420" s="58"/>
    </row>
    <row r="1421" spans="1:10" ht="16" x14ac:dyDescent="0.2">
      <c r="A1421" s="58"/>
      <c r="B1421" s="58"/>
      <c r="C1421" s="58"/>
      <c r="D1421" s="58"/>
      <c r="E1421" s="58"/>
      <c r="F1421" s="58"/>
      <c r="G1421" s="58"/>
      <c r="H1421" s="58"/>
      <c r="I1421" s="58"/>
      <c r="J1421" s="58"/>
    </row>
    <row r="1422" spans="1:10" ht="16" x14ac:dyDescent="0.2">
      <c r="A1422" s="58"/>
      <c r="B1422" s="58"/>
      <c r="C1422" s="58"/>
      <c r="D1422" s="58"/>
      <c r="E1422" s="58"/>
      <c r="F1422" s="58"/>
      <c r="G1422" s="58"/>
      <c r="H1422" s="58"/>
      <c r="I1422" s="58"/>
      <c r="J1422" s="58"/>
    </row>
    <row r="1423" spans="1:10" ht="16" x14ac:dyDescent="0.2">
      <c r="A1423" s="58"/>
      <c r="B1423" s="58"/>
      <c r="C1423" s="58"/>
      <c r="D1423" s="58"/>
      <c r="E1423" s="58"/>
      <c r="F1423" s="58"/>
      <c r="G1423" s="58"/>
      <c r="H1423" s="58"/>
      <c r="I1423" s="58"/>
      <c r="J1423" s="58"/>
    </row>
    <row r="1424" spans="1:10" ht="16" x14ac:dyDescent="0.2">
      <c r="A1424" s="58"/>
      <c r="B1424" s="58"/>
      <c r="C1424" s="58"/>
      <c r="D1424" s="58"/>
      <c r="E1424" s="58"/>
      <c r="F1424" s="58"/>
      <c r="G1424" s="58"/>
      <c r="H1424" s="58"/>
      <c r="I1424" s="58"/>
      <c r="J1424" s="58"/>
    </row>
    <row r="1425" spans="1:10" ht="16" x14ac:dyDescent="0.2">
      <c r="A1425" s="58"/>
      <c r="B1425" s="58"/>
      <c r="C1425" s="58"/>
      <c r="D1425" s="58"/>
      <c r="E1425" s="58"/>
      <c r="F1425" s="58"/>
      <c r="G1425" s="58"/>
      <c r="H1425" s="58"/>
      <c r="I1425" s="58"/>
      <c r="J1425" s="58"/>
    </row>
    <row r="1426" spans="1:10" ht="16" x14ac:dyDescent="0.2">
      <c r="A1426" s="58"/>
      <c r="B1426" s="58"/>
      <c r="C1426" s="58"/>
      <c r="D1426" s="58"/>
      <c r="E1426" s="58"/>
      <c r="F1426" s="58"/>
      <c r="G1426" s="58"/>
      <c r="H1426" s="58"/>
      <c r="I1426" s="58"/>
      <c r="J1426" s="58"/>
    </row>
    <row r="1427" spans="1:10" ht="16" x14ac:dyDescent="0.2">
      <c r="A1427" s="58"/>
      <c r="B1427" s="58"/>
      <c r="C1427" s="58"/>
      <c r="D1427" s="58"/>
      <c r="E1427" s="58"/>
      <c r="F1427" s="58"/>
      <c r="G1427" s="58"/>
      <c r="H1427" s="58"/>
      <c r="I1427" s="58"/>
      <c r="J1427" s="58"/>
    </row>
    <row r="1428" spans="1:10" ht="16" x14ac:dyDescent="0.2">
      <c r="A1428" s="58"/>
      <c r="B1428" s="58"/>
      <c r="C1428" s="58"/>
      <c r="D1428" s="58"/>
      <c r="E1428" s="58"/>
      <c r="F1428" s="58"/>
      <c r="G1428" s="58"/>
      <c r="H1428" s="58"/>
      <c r="I1428" s="58"/>
      <c r="J1428" s="58"/>
    </row>
    <row r="1429" spans="1:10" ht="16" x14ac:dyDescent="0.2">
      <c r="A1429" s="58"/>
      <c r="B1429" s="58"/>
      <c r="C1429" s="58"/>
      <c r="D1429" s="58"/>
      <c r="E1429" s="58"/>
      <c r="F1429" s="58"/>
      <c r="G1429" s="58"/>
      <c r="H1429" s="58"/>
      <c r="I1429" s="58"/>
      <c r="J1429" s="58"/>
    </row>
    <row r="1430" spans="1:10" ht="16" x14ac:dyDescent="0.2">
      <c r="A1430" s="58"/>
      <c r="B1430" s="58"/>
      <c r="C1430" s="58"/>
      <c r="D1430" s="58"/>
      <c r="E1430" s="58"/>
      <c r="F1430" s="58"/>
      <c r="G1430" s="58"/>
      <c r="H1430" s="58"/>
      <c r="I1430" s="58"/>
      <c r="J1430" s="58"/>
    </row>
    <row r="1431" spans="1:10" ht="16" x14ac:dyDescent="0.2">
      <c r="A1431" s="58"/>
      <c r="B1431" s="58"/>
      <c r="C1431" s="58"/>
      <c r="D1431" s="58"/>
      <c r="E1431" s="58"/>
      <c r="F1431" s="58"/>
      <c r="G1431" s="58"/>
      <c r="H1431" s="58"/>
      <c r="I1431" s="58"/>
      <c r="J1431" s="58"/>
    </row>
    <row r="1432" spans="1:10" ht="16" x14ac:dyDescent="0.2">
      <c r="A1432" s="58"/>
      <c r="B1432" s="58"/>
      <c r="C1432" s="58"/>
      <c r="D1432" s="58"/>
      <c r="E1432" s="58"/>
      <c r="F1432" s="58"/>
      <c r="G1432" s="58"/>
      <c r="H1432" s="58"/>
      <c r="I1432" s="58"/>
      <c r="J1432" s="58"/>
    </row>
    <row r="1433" spans="1:10" ht="16" x14ac:dyDescent="0.2">
      <c r="A1433" s="58"/>
      <c r="B1433" s="58"/>
      <c r="C1433" s="58"/>
      <c r="D1433" s="58"/>
      <c r="E1433" s="58"/>
      <c r="F1433" s="58"/>
      <c r="G1433" s="58"/>
      <c r="H1433" s="58"/>
      <c r="I1433" s="58"/>
      <c r="J1433" s="58"/>
    </row>
    <row r="1434" spans="1:10" ht="16" x14ac:dyDescent="0.2">
      <c r="A1434" s="58"/>
      <c r="B1434" s="58"/>
      <c r="C1434" s="58"/>
      <c r="D1434" s="58"/>
      <c r="E1434" s="58"/>
      <c r="F1434" s="58"/>
      <c r="G1434" s="58"/>
      <c r="H1434" s="58"/>
      <c r="I1434" s="58"/>
      <c r="J1434" s="58"/>
    </row>
    <row r="1435" spans="1:10" ht="16" x14ac:dyDescent="0.2">
      <c r="A1435" s="58"/>
      <c r="B1435" s="58"/>
      <c r="C1435" s="58"/>
      <c r="D1435" s="58"/>
      <c r="E1435" s="58"/>
      <c r="F1435" s="58"/>
      <c r="G1435" s="58"/>
      <c r="H1435" s="58"/>
      <c r="I1435" s="58"/>
      <c r="J1435" s="58"/>
    </row>
    <row r="1436" spans="1:10" ht="16" x14ac:dyDescent="0.2">
      <c r="A1436" s="58"/>
      <c r="B1436" s="58"/>
      <c r="C1436" s="58"/>
      <c r="D1436" s="58"/>
      <c r="E1436" s="58"/>
      <c r="F1436" s="58"/>
      <c r="G1436" s="58"/>
      <c r="H1436" s="58"/>
      <c r="I1436" s="58"/>
      <c r="J1436" s="58"/>
    </row>
    <row r="1437" spans="1:10" ht="16" x14ac:dyDescent="0.2">
      <c r="A1437" s="58"/>
      <c r="B1437" s="58"/>
      <c r="C1437" s="58"/>
      <c r="D1437" s="58"/>
      <c r="E1437" s="58"/>
      <c r="F1437" s="58"/>
      <c r="G1437" s="58"/>
      <c r="H1437" s="58"/>
      <c r="I1437" s="58"/>
      <c r="J1437" s="58"/>
    </row>
    <row r="1438" spans="1:10" ht="16" x14ac:dyDescent="0.2">
      <c r="A1438" s="58"/>
      <c r="B1438" s="58"/>
      <c r="C1438" s="58"/>
      <c r="D1438" s="58"/>
      <c r="E1438" s="58"/>
      <c r="F1438" s="58"/>
      <c r="G1438" s="58"/>
      <c r="H1438" s="58"/>
      <c r="I1438" s="58"/>
      <c r="J1438" s="58"/>
    </row>
    <row r="1439" spans="1:10" ht="16" x14ac:dyDescent="0.2">
      <c r="A1439" s="58"/>
      <c r="B1439" s="58"/>
      <c r="C1439" s="58"/>
      <c r="D1439" s="58"/>
      <c r="E1439" s="58"/>
      <c r="F1439" s="58"/>
      <c r="G1439" s="58"/>
      <c r="H1439" s="58"/>
      <c r="I1439" s="58"/>
      <c r="J1439" s="58"/>
    </row>
    <row r="1440" spans="1:10" ht="16" x14ac:dyDescent="0.2">
      <c r="A1440" s="58"/>
      <c r="B1440" s="58"/>
      <c r="C1440" s="58"/>
      <c r="D1440" s="58"/>
      <c r="E1440" s="58"/>
      <c r="F1440" s="58"/>
      <c r="G1440" s="58"/>
      <c r="H1440" s="58"/>
      <c r="I1440" s="58"/>
      <c r="J1440" s="58"/>
    </row>
    <row r="1441" spans="1:10" ht="16" x14ac:dyDescent="0.2">
      <c r="A1441" s="58"/>
      <c r="B1441" s="58"/>
      <c r="C1441" s="58"/>
      <c r="D1441" s="58"/>
      <c r="E1441" s="58"/>
      <c r="F1441" s="58"/>
      <c r="G1441" s="58"/>
      <c r="H1441" s="58"/>
      <c r="I1441" s="58"/>
      <c r="J1441" s="58"/>
    </row>
    <row r="1442" spans="1:10" ht="16" x14ac:dyDescent="0.2">
      <c r="A1442" s="58"/>
      <c r="B1442" s="58"/>
      <c r="C1442" s="58"/>
      <c r="D1442" s="58"/>
      <c r="E1442" s="58"/>
      <c r="F1442" s="58"/>
      <c r="G1442" s="58"/>
      <c r="H1442" s="58"/>
      <c r="I1442" s="58"/>
      <c r="J1442" s="58"/>
    </row>
    <row r="1443" spans="1:10" ht="16" x14ac:dyDescent="0.2">
      <c r="A1443" s="58"/>
      <c r="B1443" s="58"/>
      <c r="C1443" s="58"/>
      <c r="D1443" s="58"/>
      <c r="E1443" s="58"/>
      <c r="F1443" s="58"/>
      <c r="G1443" s="58"/>
      <c r="H1443" s="58"/>
      <c r="I1443" s="58"/>
      <c r="J1443" s="58"/>
    </row>
    <row r="1444" spans="1:10" ht="16" x14ac:dyDescent="0.2">
      <c r="A1444" s="58"/>
      <c r="B1444" s="58"/>
      <c r="C1444" s="58"/>
      <c r="D1444" s="58"/>
      <c r="E1444" s="58"/>
      <c r="F1444" s="58"/>
      <c r="G1444" s="58"/>
      <c r="H1444" s="58"/>
      <c r="I1444" s="58"/>
      <c r="J1444" s="58"/>
    </row>
    <row r="1445" spans="1:10" ht="16" x14ac:dyDescent="0.2">
      <c r="A1445" s="58"/>
      <c r="B1445" s="58"/>
      <c r="C1445" s="58"/>
      <c r="D1445" s="58"/>
      <c r="E1445" s="58"/>
      <c r="F1445" s="58"/>
      <c r="G1445" s="58"/>
      <c r="H1445" s="58"/>
      <c r="I1445" s="58"/>
      <c r="J1445" s="58"/>
    </row>
    <row r="1446" spans="1:10" ht="16" x14ac:dyDescent="0.2">
      <c r="A1446" s="58"/>
      <c r="B1446" s="58"/>
      <c r="C1446" s="58"/>
      <c r="D1446" s="58"/>
      <c r="E1446" s="58"/>
      <c r="F1446" s="58"/>
      <c r="G1446" s="58"/>
      <c r="H1446" s="58"/>
      <c r="I1446" s="58"/>
      <c r="J1446" s="58"/>
    </row>
    <row r="1447" spans="1:10" ht="16" x14ac:dyDescent="0.2">
      <c r="A1447" s="58"/>
      <c r="B1447" s="58"/>
      <c r="C1447" s="58"/>
      <c r="D1447" s="58"/>
      <c r="E1447" s="58"/>
      <c r="F1447" s="58"/>
      <c r="G1447" s="58"/>
      <c r="H1447" s="58"/>
      <c r="I1447" s="58"/>
      <c r="J1447" s="58"/>
    </row>
    <row r="1448" spans="1:10" ht="16" x14ac:dyDescent="0.2">
      <c r="A1448" s="58"/>
      <c r="B1448" s="58"/>
      <c r="C1448" s="58"/>
      <c r="D1448" s="58"/>
      <c r="E1448" s="58"/>
      <c r="F1448" s="58"/>
      <c r="G1448" s="58"/>
      <c r="H1448" s="58"/>
      <c r="I1448" s="58"/>
      <c r="J1448" s="58"/>
    </row>
    <row r="1449" spans="1:10" ht="16" x14ac:dyDescent="0.2">
      <c r="A1449" s="58"/>
      <c r="B1449" s="58"/>
      <c r="C1449" s="58"/>
      <c r="D1449" s="58"/>
      <c r="E1449" s="58"/>
      <c r="F1449" s="58"/>
      <c r="G1449" s="58"/>
      <c r="H1449" s="58"/>
      <c r="I1449" s="58"/>
      <c r="J1449" s="58"/>
    </row>
    <row r="1450" spans="1:10" ht="16" x14ac:dyDescent="0.2">
      <c r="A1450" s="58"/>
      <c r="B1450" s="58"/>
      <c r="C1450" s="58"/>
      <c r="D1450" s="58"/>
      <c r="E1450" s="58"/>
      <c r="F1450" s="58"/>
      <c r="G1450" s="58"/>
      <c r="H1450" s="58"/>
      <c r="I1450" s="58"/>
      <c r="J1450" s="58"/>
    </row>
    <row r="1451" spans="1:10" ht="16" x14ac:dyDescent="0.2">
      <c r="A1451" s="58"/>
      <c r="B1451" s="58"/>
      <c r="C1451" s="58"/>
      <c r="D1451" s="58"/>
      <c r="E1451" s="58"/>
      <c r="F1451" s="58"/>
      <c r="G1451" s="58"/>
      <c r="H1451" s="58"/>
      <c r="I1451" s="58"/>
      <c r="J1451" s="58"/>
    </row>
    <row r="1452" spans="1:10" ht="16" x14ac:dyDescent="0.2">
      <c r="A1452" s="58"/>
      <c r="B1452" s="58"/>
      <c r="C1452" s="58"/>
      <c r="D1452" s="58"/>
      <c r="E1452" s="58"/>
      <c r="F1452" s="58"/>
      <c r="G1452" s="58"/>
      <c r="H1452" s="58"/>
      <c r="I1452" s="58"/>
      <c r="J1452" s="58"/>
    </row>
    <row r="1453" spans="1:10" ht="16" x14ac:dyDescent="0.2">
      <c r="A1453" s="58"/>
      <c r="B1453" s="58"/>
      <c r="C1453" s="58"/>
      <c r="D1453" s="58"/>
      <c r="E1453" s="58"/>
      <c r="F1453" s="58"/>
      <c r="G1453" s="58"/>
      <c r="H1453" s="58"/>
      <c r="I1453" s="58"/>
      <c r="J1453" s="58"/>
    </row>
    <row r="1454" spans="1:10" ht="16" x14ac:dyDescent="0.2">
      <c r="A1454" s="58"/>
      <c r="B1454" s="58"/>
      <c r="C1454" s="58"/>
      <c r="D1454" s="58"/>
      <c r="E1454" s="58"/>
      <c r="F1454" s="58"/>
      <c r="G1454" s="58"/>
      <c r="H1454" s="58"/>
      <c r="I1454" s="58"/>
      <c r="J1454" s="58"/>
    </row>
    <row r="1455" spans="1:10" ht="16" x14ac:dyDescent="0.2">
      <c r="A1455" s="58"/>
      <c r="B1455" s="58"/>
      <c r="C1455" s="58"/>
      <c r="D1455" s="58"/>
      <c r="E1455" s="58"/>
      <c r="F1455" s="58"/>
      <c r="G1455" s="58"/>
      <c r="H1455" s="58"/>
      <c r="I1455" s="58"/>
      <c r="J1455" s="58"/>
    </row>
    <row r="1456" spans="1:10" ht="16" x14ac:dyDescent="0.2">
      <c r="A1456" s="58"/>
      <c r="B1456" s="58"/>
      <c r="C1456" s="58"/>
      <c r="D1456" s="58"/>
      <c r="E1456" s="58"/>
      <c r="F1456" s="58"/>
      <c r="G1456" s="58"/>
      <c r="H1456" s="58"/>
      <c r="I1456" s="58"/>
      <c r="J1456" s="58"/>
    </row>
    <row r="1457" spans="1:10" ht="16" x14ac:dyDescent="0.2">
      <c r="A1457" s="58"/>
      <c r="B1457" s="58"/>
      <c r="C1457" s="58"/>
      <c r="D1457" s="58"/>
      <c r="E1457" s="58"/>
      <c r="F1457" s="58"/>
      <c r="G1457" s="58"/>
      <c r="H1457" s="58"/>
      <c r="I1457" s="58"/>
      <c r="J1457" s="58"/>
    </row>
    <row r="1458" spans="1:10" ht="16" x14ac:dyDescent="0.2">
      <c r="A1458" s="58"/>
      <c r="B1458" s="58"/>
      <c r="C1458" s="58"/>
      <c r="D1458" s="58"/>
      <c r="E1458" s="58"/>
      <c r="F1458" s="58"/>
      <c r="G1458" s="58"/>
      <c r="H1458" s="58"/>
      <c r="I1458" s="58"/>
      <c r="J1458" s="58"/>
    </row>
    <row r="1459" spans="1:10" ht="16" x14ac:dyDescent="0.2">
      <c r="A1459" s="58"/>
      <c r="B1459" s="58"/>
      <c r="C1459" s="58"/>
      <c r="D1459" s="58"/>
      <c r="E1459" s="58"/>
      <c r="F1459" s="58"/>
      <c r="G1459" s="58"/>
      <c r="H1459" s="58"/>
      <c r="I1459" s="58"/>
      <c r="J1459" s="58"/>
    </row>
    <row r="1460" spans="1:10" ht="16" x14ac:dyDescent="0.2">
      <c r="A1460" s="58"/>
      <c r="B1460" s="58"/>
      <c r="C1460" s="58"/>
      <c r="D1460" s="58"/>
      <c r="E1460" s="58"/>
      <c r="F1460" s="58"/>
      <c r="G1460" s="58"/>
      <c r="H1460" s="58"/>
      <c r="I1460" s="58"/>
      <c r="J1460" s="58"/>
    </row>
    <row r="1461" spans="1:10" ht="16" x14ac:dyDescent="0.2">
      <c r="A1461" s="58"/>
      <c r="B1461" s="58"/>
      <c r="C1461" s="58"/>
      <c r="D1461" s="58"/>
      <c r="E1461" s="58"/>
      <c r="F1461" s="58"/>
      <c r="G1461" s="58"/>
      <c r="H1461" s="58"/>
      <c r="I1461" s="58"/>
      <c r="J1461" s="58"/>
    </row>
    <row r="1462" spans="1:10" ht="16" x14ac:dyDescent="0.2">
      <c r="A1462" s="58"/>
      <c r="B1462" s="58"/>
      <c r="C1462" s="58"/>
      <c r="D1462" s="58"/>
      <c r="E1462" s="58"/>
      <c r="F1462" s="58"/>
      <c r="G1462" s="58"/>
      <c r="H1462" s="58"/>
      <c r="I1462" s="58"/>
      <c r="J1462" s="58"/>
    </row>
    <row r="1463" spans="1:10" ht="16" x14ac:dyDescent="0.2">
      <c r="A1463" s="58"/>
      <c r="B1463" s="58"/>
      <c r="C1463" s="58"/>
      <c r="D1463" s="58"/>
      <c r="E1463" s="58"/>
      <c r="F1463" s="58"/>
      <c r="G1463" s="58"/>
      <c r="H1463" s="58"/>
      <c r="I1463" s="58"/>
      <c r="J1463" s="58"/>
    </row>
    <row r="1464" spans="1:10" ht="16" x14ac:dyDescent="0.2">
      <c r="A1464" s="58"/>
      <c r="B1464" s="58"/>
      <c r="C1464" s="58"/>
      <c r="D1464" s="58"/>
      <c r="E1464" s="58"/>
      <c r="F1464" s="58"/>
      <c r="G1464" s="58"/>
      <c r="H1464" s="58"/>
      <c r="I1464" s="58"/>
      <c r="J1464" s="58"/>
    </row>
    <row r="1465" spans="1:10" ht="16" x14ac:dyDescent="0.2">
      <c r="A1465" s="58"/>
      <c r="B1465" s="58"/>
      <c r="C1465" s="58"/>
      <c r="D1465" s="58"/>
      <c r="E1465" s="58"/>
      <c r="F1465" s="58"/>
      <c r="G1465" s="58"/>
      <c r="H1465" s="58"/>
      <c r="I1465" s="58"/>
      <c r="J1465" s="58"/>
    </row>
    <row r="1466" spans="1:10" ht="16" x14ac:dyDescent="0.2">
      <c r="A1466" s="58"/>
      <c r="B1466" s="58"/>
      <c r="C1466" s="58"/>
      <c r="D1466" s="58"/>
      <c r="E1466" s="58"/>
      <c r="F1466" s="58"/>
      <c r="G1466" s="58"/>
      <c r="H1466" s="58"/>
      <c r="I1466" s="58"/>
      <c r="J1466" s="58"/>
    </row>
    <row r="1467" spans="1:10" ht="16" x14ac:dyDescent="0.2">
      <c r="A1467" s="58"/>
      <c r="B1467" s="58"/>
      <c r="C1467" s="58"/>
      <c r="D1467" s="58"/>
      <c r="E1467" s="58"/>
      <c r="F1467" s="58"/>
      <c r="G1467" s="58"/>
      <c r="H1467" s="58"/>
      <c r="I1467" s="58"/>
      <c r="J1467" s="58"/>
    </row>
    <row r="1468" spans="1:10" ht="16" x14ac:dyDescent="0.2">
      <c r="A1468" s="58"/>
      <c r="B1468" s="58"/>
      <c r="C1468" s="58"/>
      <c r="D1468" s="58"/>
      <c r="E1468" s="58"/>
      <c r="F1468" s="58"/>
      <c r="G1468" s="58"/>
      <c r="H1468" s="58"/>
      <c r="I1468" s="58"/>
      <c r="J1468" s="58"/>
    </row>
    <row r="1469" spans="1:10" ht="16" x14ac:dyDescent="0.2">
      <c r="A1469" s="58"/>
      <c r="B1469" s="58"/>
      <c r="C1469" s="58"/>
      <c r="D1469" s="58"/>
      <c r="E1469" s="58"/>
      <c r="F1469" s="58"/>
      <c r="G1469" s="58"/>
      <c r="H1469" s="58"/>
      <c r="I1469" s="58"/>
      <c r="J1469" s="58"/>
    </row>
    <row r="1470" spans="1:10" ht="16" x14ac:dyDescent="0.2">
      <c r="A1470" s="58"/>
      <c r="B1470" s="58"/>
      <c r="C1470" s="58"/>
      <c r="D1470" s="58"/>
      <c r="E1470" s="58"/>
      <c r="F1470" s="58"/>
      <c r="G1470" s="58"/>
      <c r="H1470" s="58"/>
      <c r="I1470" s="58"/>
      <c r="J1470" s="58"/>
    </row>
    <row r="1471" spans="1:10" ht="16" x14ac:dyDescent="0.2">
      <c r="A1471" s="58"/>
      <c r="B1471" s="58"/>
      <c r="C1471" s="58"/>
      <c r="D1471" s="58"/>
      <c r="E1471" s="58"/>
      <c r="F1471" s="58"/>
      <c r="G1471" s="58"/>
      <c r="H1471" s="58"/>
      <c r="I1471" s="58"/>
      <c r="J1471" s="58"/>
    </row>
    <row r="1472" spans="1:10" ht="16" x14ac:dyDescent="0.2">
      <c r="A1472" s="58"/>
      <c r="B1472" s="58"/>
      <c r="C1472" s="58"/>
      <c r="D1472" s="58"/>
      <c r="E1472" s="58"/>
      <c r="F1472" s="58"/>
      <c r="G1472" s="58"/>
      <c r="H1472" s="58"/>
      <c r="I1472" s="58"/>
      <c r="J1472" s="58"/>
    </row>
    <row r="1473" spans="1:10" ht="16" x14ac:dyDescent="0.2">
      <c r="A1473" s="58"/>
      <c r="B1473" s="58"/>
      <c r="C1473" s="58"/>
      <c r="D1473" s="58"/>
      <c r="E1473" s="58"/>
      <c r="F1473" s="58"/>
      <c r="G1473" s="58"/>
      <c r="H1473" s="58"/>
      <c r="I1473" s="58"/>
      <c r="J1473" s="58"/>
    </row>
    <row r="1474" spans="1:10" ht="16" x14ac:dyDescent="0.2">
      <c r="A1474" s="58"/>
      <c r="B1474" s="58"/>
      <c r="C1474" s="58"/>
      <c r="D1474" s="58"/>
      <c r="E1474" s="58"/>
      <c r="F1474" s="58"/>
      <c r="G1474" s="58"/>
      <c r="H1474" s="58"/>
      <c r="I1474" s="58"/>
      <c r="J1474" s="58"/>
    </row>
    <row r="1475" spans="1:10" ht="16" x14ac:dyDescent="0.2">
      <c r="A1475" s="58"/>
      <c r="B1475" s="58"/>
      <c r="C1475" s="58"/>
      <c r="D1475" s="58"/>
      <c r="E1475" s="58"/>
      <c r="F1475" s="58"/>
      <c r="G1475" s="58"/>
      <c r="H1475" s="58"/>
      <c r="I1475" s="58"/>
      <c r="J1475" s="58"/>
    </row>
    <row r="1476" spans="1:10" ht="16" x14ac:dyDescent="0.2">
      <c r="A1476" s="58"/>
      <c r="B1476" s="58"/>
      <c r="C1476" s="58"/>
      <c r="D1476" s="58"/>
      <c r="E1476" s="58"/>
      <c r="F1476" s="58"/>
      <c r="G1476" s="58"/>
      <c r="H1476" s="58"/>
      <c r="I1476" s="58"/>
      <c r="J1476" s="58"/>
    </row>
    <row r="1477" spans="1:10" ht="16" x14ac:dyDescent="0.2">
      <c r="A1477" s="58"/>
      <c r="B1477" s="58"/>
      <c r="C1477" s="58"/>
      <c r="D1477" s="58"/>
      <c r="E1477" s="58"/>
      <c r="F1477" s="58"/>
      <c r="G1477" s="58"/>
      <c r="H1477" s="58"/>
      <c r="I1477" s="58"/>
      <c r="J1477" s="58"/>
    </row>
    <row r="1478" spans="1:10" ht="16" x14ac:dyDescent="0.2">
      <c r="A1478" s="58"/>
      <c r="B1478" s="58"/>
      <c r="C1478" s="58"/>
      <c r="D1478" s="58"/>
      <c r="E1478" s="58"/>
      <c r="F1478" s="58"/>
      <c r="G1478" s="58"/>
      <c r="H1478" s="58"/>
      <c r="I1478" s="58"/>
      <c r="J1478" s="58"/>
    </row>
    <row r="1479" spans="1:10" ht="16" x14ac:dyDescent="0.2">
      <c r="A1479" s="58"/>
      <c r="B1479" s="58"/>
      <c r="C1479" s="58"/>
      <c r="D1479" s="58"/>
      <c r="E1479" s="58"/>
      <c r="F1479" s="58"/>
      <c r="G1479" s="58"/>
      <c r="H1479" s="58"/>
      <c r="I1479" s="58"/>
      <c r="J1479" s="58"/>
    </row>
    <row r="1480" spans="1:10" ht="16" x14ac:dyDescent="0.2">
      <c r="A1480" s="58"/>
      <c r="B1480" s="58"/>
      <c r="C1480" s="58"/>
      <c r="D1480" s="58"/>
      <c r="E1480" s="58"/>
      <c r="F1480" s="58"/>
      <c r="G1480" s="58"/>
      <c r="H1480" s="58"/>
      <c r="I1480" s="58"/>
      <c r="J1480" s="58"/>
    </row>
    <row r="1481" spans="1:10" ht="16" x14ac:dyDescent="0.2">
      <c r="A1481" s="58"/>
      <c r="B1481" s="58"/>
      <c r="C1481" s="58"/>
      <c r="D1481" s="58"/>
      <c r="E1481" s="58"/>
      <c r="F1481" s="58"/>
      <c r="G1481" s="58"/>
      <c r="H1481" s="58"/>
      <c r="I1481" s="58"/>
      <c r="J1481" s="58"/>
    </row>
    <row r="1482" spans="1:10" ht="16" x14ac:dyDescent="0.2">
      <c r="A1482" s="58"/>
      <c r="B1482" s="58"/>
      <c r="C1482" s="58"/>
      <c r="D1482" s="58"/>
      <c r="E1482" s="58"/>
      <c r="F1482" s="58"/>
      <c r="G1482" s="58"/>
      <c r="H1482" s="58"/>
      <c r="I1482" s="58"/>
      <c r="J1482" s="58"/>
    </row>
    <row r="1483" spans="1:10" ht="16" x14ac:dyDescent="0.2">
      <c r="A1483" s="58"/>
      <c r="B1483" s="58"/>
      <c r="C1483" s="58"/>
      <c r="D1483" s="58"/>
      <c r="E1483" s="58"/>
      <c r="F1483" s="58"/>
      <c r="G1483" s="58"/>
      <c r="H1483" s="58"/>
      <c r="I1483" s="58"/>
      <c r="J1483" s="58"/>
    </row>
    <row r="1484" spans="1:10" ht="16" x14ac:dyDescent="0.2">
      <c r="A1484" s="58"/>
      <c r="B1484" s="58"/>
      <c r="C1484" s="58"/>
      <c r="D1484" s="58"/>
      <c r="E1484" s="58"/>
      <c r="F1484" s="58"/>
      <c r="G1484" s="58"/>
      <c r="H1484" s="58"/>
      <c r="I1484" s="58"/>
      <c r="J1484" s="58"/>
    </row>
    <row r="1485" spans="1:10" ht="16" x14ac:dyDescent="0.2">
      <c r="A1485" s="58"/>
      <c r="B1485" s="58"/>
      <c r="C1485" s="58"/>
      <c r="D1485" s="58"/>
      <c r="E1485" s="58"/>
      <c r="F1485" s="58"/>
      <c r="G1485" s="58"/>
      <c r="H1485" s="58"/>
      <c r="I1485" s="58"/>
      <c r="J1485" s="58"/>
    </row>
    <row r="1486" spans="1:10" ht="16" x14ac:dyDescent="0.2">
      <c r="A1486" s="58"/>
      <c r="B1486" s="58"/>
      <c r="C1486" s="58"/>
      <c r="D1486" s="58"/>
      <c r="E1486" s="58"/>
      <c r="F1486" s="58"/>
      <c r="G1486" s="58"/>
      <c r="H1486" s="58"/>
      <c r="I1486" s="58"/>
      <c r="J1486" s="58"/>
    </row>
    <row r="1487" spans="1:10" ht="16" x14ac:dyDescent="0.2">
      <c r="A1487" s="58"/>
      <c r="B1487" s="58"/>
      <c r="C1487" s="58"/>
      <c r="D1487" s="58"/>
      <c r="E1487" s="58"/>
      <c r="F1487" s="58"/>
      <c r="G1487" s="58"/>
      <c r="H1487" s="58"/>
      <c r="I1487" s="58"/>
      <c r="J1487" s="58"/>
    </row>
    <row r="1488" spans="1:10" ht="16" x14ac:dyDescent="0.2">
      <c r="A1488" s="58"/>
      <c r="B1488" s="58"/>
      <c r="C1488" s="58"/>
      <c r="D1488" s="58"/>
      <c r="E1488" s="58"/>
      <c r="F1488" s="58"/>
      <c r="G1488" s="58"/>
      <c r="H1488" s="58"/>
      <c r="I1488" s="58"/>
      <c r="J1488" s="58"/>
    </row>
    <row r="1489" spans="1:10" ht="16" x14ac:dyDescent="0.2">
      <c r="A1489" s="58"/>
      <c r="B1489" s="58"/>
      <c r="C1489" s="58"/>
      <c r="D1489" s="58"/>
      <c r="E1489" s="58"/>
      <c r="F1489" s="58"/>
      <c r="G1489" s="58"/>
      <c r="H1489" s="58"/>
      <c r="I1489" s="58"/>
      <c r="J1489" s="58"/>
    </row>
    <row r="1490" spans="1:10" ht="16" x14ac:dyDescent="0.2">
      <c r="A1490" s="58"/>
      <c r="B1490" s="58"/>
      <c r="C1490" s="58"/>
      <c r="D1490" s="58"/>
      <c r="E1490" s="58"/>
      <c r="F1490" s="58"/>
      <c r="G1490" s="58"/>
      <c r="H1490" s="58"/>
      <c r="I1490" s="58"/>
      <c r="J1490" s="58"/>
    </row>
    <row r="1491" spans="1:10" ht="16" x14ac:dyDescent="0.2">
      <c r="A1491" s="58"/>
      <c r="B1491" s="58"/>
      <c r="C1491" s="58"/>
      <c r="D1491" s="58"/>
      <c r="E1491" s="58"/>
      <c r="F1491" s="58"/>
      <c r="G1491" s="58"/>
      <c r="H1491" s="58"/>
      <c r="I1491" s="58"/>
      <c r="J1491" s="58"/>
    </row>
    <row r="1492" spans="1:10" ht="16" x14ac:dyDescent="0.2">
      <c r="A1492" s="58"/>
      <c r="B1492" s="58"/>
      <c r="C1492" s="58"/>
      <c r="D1492" s="58"/>
      <c r="E1492" s="58"/>
      <c r="F1492" s="58"/>
      <c r="G1492" s="58"/>
      <c r="H1492" s="58"/>
      <c r="I1492" s="58"/>
      <c r="J1492" s="58"/>
    </row>
    <row r="1493" spans="1:10" ht="16" x14ac:dyDescent="0.2">
      <c r="A1493" s="58"/>
      <c r="B1493" s="58"/>
      <c r="C1493" s="58"/>
      <c r="D1493" s="58"/>
      <c r="E1493" s="58"/>
      <c r="F1493" s="58"/>
      <c r="G1493" s="58"/>
      <c r="H1493" s="58"/>
      <c r="I1493" s="58"/>
      <c r="J1493" s="58"/>
    </row>
    <row r="1494" spans="1:10" ht="16" x14ac:dyDescent="0.2">
      <c r="A1494" s="58"/>
      <c r="B1494" s="58"/>
      <c r="C1494" s="58"/>
      <c r="D1494" s="58"/>
      <c r="E1494" s="58"/>
      <c r="F1494" s="58"/>
      <c r="G1494" s="58"/>
      <c r="H1494" s="58"/>
      <c r="I1494" s="58"/>
      <c r="J1494" s="58"/>
    </row>
    <row r="1495" spans="1:10" ht="16" x14ac:dyDescent="0.2">
      <c r="A1495" s="58"/>
      <c r="B1495" s="58"/>
      <c r="C1495" s="58"/>
      <c r="D1495" s="58"/>
      <c r="E1495" s="58"/>
      <c r="F1495" s="58"/>
      <c r="G1495" s="58"/>
      <c r="H1495" s="58"/>
      <c r="I1495" s="58"/>
      <c r="J1495" s="58"/>
    </row>
    <row r="1496" spans="1:10" ht="16" x14ac:dyDescent="0.2">
      <c r="A1496" s="58"/>
      <c r="B1496" s="58"/>
      <c r="C1496" s="58"/>
      <c r="D1496" s="58"/>
      <c r="E1496" s="58"/>
      <c r="F1496" s="58"/>
      <c r="G1496" s="58"/>
      <c r="H1496" s="58"/>
      <c r="I1496" s="58"/>
      <c r="J1496" s="58"/>
    </row>
    <row r="1497" spans="1:10" ht="16" x14ac:dyDescent="0.2">
      <c r="A1497" s="58"/>
      <c r="B1497" s="58"/>
      <c r="C1497" s="58"/>
      <c r="D1497" s="58"/>
      <c r="E1497" s="58"/>
      <c r="F1497" s="58"/>
      <c r="G1497" s="58"/>
      <c r="H1497" s="58"/>
      <c r="I1497" s="58"/>
      <c r="J1497" s="58"/>
    </row>
    <row r="1498" spans="1:10" ht="16" x14ac:dyDescent="0.2">
      <c r="A1498" s="58"/>
      <c r="B1498" s="58"/>
      <c r="C1498" s="58"/>
      <c r="D1498" s="58"/>
      <c r="E1498" s="58"/>
      <c r="F1498" s="58"/>
      <c r="G1498" s="58"/>
      <c r="H1498" s="58"/>
      <c r="I1498" s="58"/>
      <c r="J1498" s="58"/>
    </row>
    <row r="1499" spans="1:10" ht="16" x14ac:dyDescent="0.2">
      <c r="A1499" s="58"/>
      <c r="B1499" s="58"/>
      <c r="C1499" s="58"/>
      <c r="D1499" s="58"/>
      <c r="E1499" s="58"/>
      <c r="F1499" s="58"/>
      <c r="G1499" s="58"/>
      <c r="H1499" s="58"/>
      <c r="I1499" s="58"/>
      <c r="J1499" s="58"/>
    </row>
    <row r="1500" spans="1:10" ht="16" x14ac:dyDescent="0.2">
      <c r="A1500" s="58"/>
      <c r="B1500" s="58"/>
      <c r="C1500" s="58"/>
      <c r="D1500" s="58"/>
      <c r="E1500" s="58"/>
      <c r="F1500" s="58"/>
      <c r="G1500" s="58"/>
      <c r="H1500" s="58"/>
      <c r="I1500" s="58"/>
      <c r="J1500" s="58"/>
    </row>
    <row r="1501" spans="1:10" ht="16" x14ac:dyDescent="0.2">
      <c r="A1501" s="58"/>
      <c r="B1501" s="58"/>
      <c r="C1501" s="58"/>
      <c r="D1501" s="58"/>
      <c r="E1501" s="58"/>
      <c r="F1501" s="58"/>
      <c r="G1501" s="58"/>
      <c r="H1501" s="58"/>
      <c r="I1501" s="58"/>
      <c r="J1501" s="58"/>
    </row>
    <row r="1502" spans="1:10" ht="16" x14ac:dyDescent="0.2">
      <c r="A1502" s="58"/>
      <c r="B1502" s="58"/>
      <c r="C1502" s="58"/>
      <c r="D1502" s="58"/>
      <c r="E1502" s="58"/>
      <c r="F1502" s="58"/>
      <c r="G1502" s="58"/>
      <c r="H1502" s="58"/>
      <c r="I1502" s="58"/>
      <c r="J1502" s="58"/>
    </row>
    <row r="1503" spans="1:10" ht="16" x14ac:dyDescent="0.2">
      <c r="A1503" s="58"/>
      <c r="B1503" s="58"/>
      <c r="C1503" s="58"/>
      <c r="D1503" s="58"/>
      <c r="E1503" s="58"/>
      <c r="F1503" s="58"/>
      <c r="G1503" s="58"/>
      <c r="H1503" s="58"/>
      <c r="I1503" s="58"/>
      <c r="J1503" s="58"/>
    </row>
    <row r="1504" spans="1:10" ht="16" x14ac:dyDescent="0.2">
      <c r="A1504" s="58"/>
      <c r="B1504" s="58"/>
      <c r="C1504" s="58"/>
      <c r="D1504" s="58"/>
      <c r="E1504" s="58"/>
      <c r="F1504" s="58"/>
      <c r="G1504" s="58"/>
      <c r="H1504" s="58"/>
      <c r="I1504" s="58"/>
      <c r="J1504" s="58"/>
    </row>
    <row r="1505" spans="1:10" ht="16" x14ac:dyDescent="0.2">
      <c r="A1505" s="58"/>
      <c r="B1505" s="58"/>
      <c r="C1505" s="58"/>
      <c r="D1505" s="58"/>
      <c r="E1505" s="58"/>
      <c r="F1505" s="58"/>
      <c r="G1505" s="58"/>
      <c r="H1505" s="58"/>
      <c r="I1505" s="58"/>
      <c r="J1505" s="58"/>
    </row>
    <row r="1506" spans="1:10" ht="16" x14ac:dyDescent="0.2">
      <c r="A1506" s="58"/>
      <c r="B1506" s="58"/>
      <c r="C1506" s="58"/>
      <c r="D1506" s="58"/>
      <c r="E1506" s="58"/>
      <c r="F1506" s="58"/>
      <c r="G1506" s="58"/>
      <c r="H1506" s="58"/>
      <c r="I1506" s="58"/>
      <c r="J1506" s="58"/>
    </row>
    <row r="1507" spans="1:10" ht="16" x14ac:dyDescent="0.2">
      <c r="A1507" s="58"/>
      <c r="B1507" s="58"/>
      <c r="C1507" s="58"/>
      <c r="D1507" s="58"/>
      <c r="E1507" s="58"/>
      <c r="F1507" s="58"/>
      <c r="G1507" s="58"/>
      <c r="H1507" s="58"/>
      <c r="I1507" s="58"/>
      <c r="J1507" s="58"/>
    </row>
    <row r="1508" spans="1:10" ht="16" x14ac:dyDescent="0.2">
      <c r="A1508" s="58"/>
      <c r="B1508" s="58"/>
      <c r="C1508" s="58"/>
      <c r="D1508" s="58"/>
      <c r="E1508" s="58"/>
      <c r="F1508" s="58"/>
      <c r="G1508" s="58"/>
      <c r="H1508" s="58"/>
      <c r="I1508" s="58"/>
      <c r="J1508" s="58"/>
    </row>
    <row r="1509" spans="1:10" ht="16" x14ac:dyDescent="0.2">
      <c r="A1509" s="58"/>
      <c r="B1509" s="58"/>
      <c r="C1509" s="58"/>
      <c r="D1509" s="58"/>
      <c r="E1509" s="58"/>
      <c r="F1509" s="58"/>
      <c r="G1509" s="58"/>
      <c r="H1509" s="58"/>
      <c r="I1509" s="58"/>
      <c r="J1509" s="58"/>
    </row>
    <row r="1510" spans="1:10" ht="16" x14ac:dyDescent="0.2">
      <c r="A1510" s="58"/>
      <c r="B1510" s="58"/>
      <c r="C1510" s="58"/>
      <c r="D1510" s="58"/>
      <c r="E1510" s="58"/>
      <c r="F1510" s="58"/>
      <c r="G1510" s="58"/>
      <c r="H1510" s="58"/>
      <c r="I1510" s="58"/>
      <c r="J1510" s="58"/>
    </row>
    <row r="1511" spans="1:10" ht="16" x14ac:dyDescent="0.2">
      <c r="A1511" s="58"/>
      <c r="B1511" s="58"/>
      <c r="C1511" s="58"/>
      <c r="D1511" s="58"/>
      <c r="E1511" s="58"/>
      <c r="F1511" s="58"/>
      <c r="G1511" s="58"/>
      <c r="H1511" s="58"/>
      <c r="I1511" s="58"/>
      <c r="J1511" s="58"/>
    </row>
    <row r="1512" spans="1:10" ht="16" x14ac:dyDescent="0.2">
      <c r="A1512" s="58"/>
      <c r="B1512" s="58"/>
      <c r="C1512" s="58"/>
      <c r="D1512" s="58"/>
      <c r="E1512" s="58"/>
      <c r="F1512" s="58"/>
      <c r="G1512" s="58"/>
      <c r="H1512" s="58"/>
      <c r="I1512" s="58"/>
      <c r="J1512" s="58"/>
    </row>
    <row r="1513" spans="1:10" ht="16" x14ac:dyDescent="0.2">
      <c r="A1513" s="58"/>
      <c r="B1513" s="58"/>
      <c r="C1513" s="58"/>
      <c r="D1513" s="58"/>
      <c r="E1513" s="58"/>
      <c r="F1513" s="58"/>
      <c r="G1513" s="58"/>
      <c r="H1513" s="58"/>
      <c r="I1513" s="58"/>
      <c r="J1513" s="58"/>
    </row>
    <row r="1514" spans="1:10" ht="16" x14ac:dyDescent="0.2">
      <c r="A1514" s="58"/>
      <c r="B1514" s="58"/>
      <c r="C1514" s="58"/>
      <c r="D1514" s="58"/>
      <c r="E1514" s="58"/>
      <c r="F1514" s="58"/>
      <c r="G1514" s="58"/>
      <c r="H1514" s="58"/>
      <c r="I1514" s="58"/>
      <c r="J1514" s="58"/>
    </row>
    <row r="1515" spans="1:10" ht="16" x14ac:dyDescent="0.2">
      <c r="A1515" s="58"/>
      <c r="B1515" s="58"/>
      <c r="C1515" s="58"/>
      <c r="D1515" s="58"/>
      <c r="E1515" s="58"/>
      <c r="F1515" s="58"/>
      <c r="G1515" s="58"/>
      <c r="H1515" s="58"/>
      <c r="I1515" s="58"/>
      <c r="J1515" s="58"/>
    </row>
    <row r="1516" spans="1:10" ht="16" x14ac:dyDescent="0.2">
      <c r="A1516" s="58"/>
      <c r="B1516" s="58"/>
      <c r="C1516" s="58"/>
      <c r="D1516" s="58"/>
      <c r="E1516" s="58"/>
      <c r="F1516" s="58"/>
      <c r="G1516" s="58"/>
      <c r="H1516" s="58"/>
      <c r="I1516" s="58"/>
      <c r="J1516" s="58"/>
    </row>
    <row r="1517" spans="1:10" ht="16" x14ac:dyDescent="0.2">
      <c r="A1517" s="58"/>
      <c r="B1517" s="58"/>
      <c r="C1517" s="58"/>
      <c r="D1517" s="58"/>
      <c r="E1517" s="58"/>
      <c r="F1517" s="58"/>
      <c r="G1517" s="58"/>
      <c r="H1517" s="58"/>
      <c r="I1517" s="58"/>
      <c r="J1517" s="58"/>
    </row>
    <row r="1518" spans="1:10" ht="16" x14ac:dyDescent="0.2">
      <c r="A1518" s="58"/>
      <c r="B1518" s="58"/>
      <c r="C1518" s="58"/>
      <c r="D1518" s="58"/>
      <c r="E1518" s="58"/>
      <c r="F1518" s="58"/>
      <c r="G1518" s="58"/>
      <c r="H1518" s="58"/>
      <c r="I1518" s="58"/>
      <c r="J1518" s="58"/>
    </row>
    <row r="1519" spans="1:10" ht="16" x14ac:dyDescent="0.2">
      <c r="A1519" s="58"/>
      <c r="B1519" s="58"/>
      <c r="C1519" s="58"/>
      <c r="D1519" s="58"/>
      <c r="E1519" s="58"/>
      <c r="F1519" s="58"/>
      <c r="G1519" s="58"/>
      <c r="H1519" s="58"/>
      <c r="I1519" s="58"/>
      <c r="J1519" s="58"/>
    </row>
    <row r="1520" spans="1:10" ht="16" x14ac:dyDescent="0.2">
      <c r="A1520" s="58"/>
      <c r="B1520" s="58"/>
      <c r="C1520" s="58"/>
      <c r="D1520" s="58"/>
      <c r="E1520" s="58"/>
      <c r="F1520" s="58"/>
      <c r="G1520" s="58"/>
      <c r="H1520" s="58"/>
      <c r="I1520" s="58"/>
      <c r="J1520" s="58"/>
    </row>
    <row r="1521" spans="1:10" ht="16" x14ac:dyDescent="0.2">
      <c r="A1521" s="58"/>
      <c r="B1521" s="58"/>
      <c r="C1521" s="58"/>
      <c r="D1521" s="58"/>
      <c r="E1521" s="58"/>
      <c r="F1521" s="58"/>
      <c r="G1521" s="58"/>
      <c r="H1521" s="58"/>
      <c r="I1521" s="58"/>
      <c r="J1521" s="58"/>
    </row>
    <row r="1522" spans="1:10" ht="16" x14ac:dyDescent="0.2">
      <c r="A1522" s="58"/>
      <c r="B1522" s="58"/>
      <c r="C1522" s="58"/>
      <c r="D1522" s="58"/>
      <c r="E1522" s="58"/>
      <c r="F1522" s="58"/>
      <c r="G1522" s="58"/>
      <c r="H1522" s="58"/>
      <c r="I1522" s="58"/>
      <c r="J1522" s="58"/>
    </row>
    <row r="1523" spans="1:10" ht="16" x14ac:dyDescent="0.2">
      <c r="A1523" s="58"/>
      <c r="B1523" s="58"/>
      <c r="C1523" s="58"/>
      <c r="D1523" s="58"/>
      <c r="E1523" s="58"/>
      <c r="F1523" s="58"/>
      <c r="G1523" s="58"/>
      <c r="H1523" s="58"/>
      <c r="I1523" s="58"/>
      <c r="J1523" s="58"/>
    </row>
    <row r="1524" spans="1:10" ht="16" x14ac:dyDescent="0.2">
      <c r="A1524" s="58"/>
      <c r="B1524" s="58"/>
      <c r="C1524" s="58"/>
      <c r="D1524" s="58"/>
      <c r="E1524" s="58"/>
      <c r="F1524" s="58"/>
      <c r="G1524" s="58"/>
      <c r="H1524" s="58"/>
      <c r="I1524" s="58"/>
      <c r="J1524" s="58"/>
    </row>
    <row r="1525" spans="1:10" ht="16" x14ac:dyDescent="0.2">
      <c r="A1525" s="58"/>
      <c r="B1525" s="58"/>
      <c r="C1525" s="58"/>
      <c r="D1525" s="58"/>
      <c r="E1525" s="58"/>
      <c r="F1525" s="58"/>
      <c r="G1525" s="58"/>
      <c r="H1525" s="58"/>
      <c r="I1525" s="58"/>
      <c r="J1525" s="58"/>
    </row>
    <row r="1526" spans="1:10" ht="16" x14ac:dyDescent="0.2">
      <c r="A1526" s="58"/>
      <c r="B1526" s="58"/>
      <c r="C1526" s="58"/>
      <c r="D1526" s="58"/>
      <c r="E1526" s="58"/>
      <c r="F1526" s="58"/>
      <c r="G1526" s="58"/>
      <c r="H1526" s="58"/>
      <c r="I1526" s="58"/>
      <c r="J1526" s="58"/>
    </row>
    <row r="1527" spans="1:10" ht="16" x14ac:dyDescent="0.2">
      <c r="A1527" s="58"/>
      <c r="B1527" s="58"/>
      <c r="C1527" s="58"/>
      <c r="D1527" s="58"/>
      <c r="E1527" s="58"/>
      <c r="F1527" s="58"/>
      <c r="G1527" s="58"/>
      <c r="H1527" s="58"/>
      <c r="I1527" s="58"/>
      <c r="J1527" s="58"/>
    </row>
    <row r="1528" spans="1:10" ht="16" x14ac:dyDescent="0.2">
      <c r="A1528" s="58"/>
      <c r="B1528" s="58"/>
      <c r="C1528" s="58"/>
      <c r="D1528" s="58"/>
      <c r="E1528" s="58"/>
      <c r="F1528" s="58"/>
      <c r="G1528" s="58"/>
      <c r="H1528" s="58"/>
      <c r="I1528" s="58"/>
      <c r="J1528" s="58"/>
    </row>
    <row r="1529" spans="1:10" ht="16" x14ac:dyDescent="0.2">
      <c r="A1529" s="58"/>
      <c r="B1529" s="58"/>
      <c r="C1529" s="58"/>
      <c r="D1529" s="58"/>
      <c r="E1529" s="58"/>
      <c r="F1529" s="58"/>
      <c r="G1529" s="58"/>
      <c r="H1529" s="58"/>
      <c r="I1529" s="58"/>
      <c r="J1529" s="58"/>
    </row>
    <row r="1530" spans="1:10" ht="16" x14ac:dyDescent="0.2">
      <c r="A1530" s="58"/>
      <c r="B1530" s="58"/>
      <c r="C1530" s="58"/>
      <c r="D1530" s="58"/>
      <c r="E1530" s="58"/>
      <c r="F1530" s="58"/>
      <c r="G1530" s="58"/>
      <c r="H1530" s="58"/>
      <c r="I1530" s="58"/>
      <c r="J1530" s="58"/>
    </row>
    <row r="1531" spans="1:10" ht="16" x14ac:dyDescent="0.2">
      <c r="A1531" s="58"/>
      <c r="B1531" s="58"/>
      <c r="C1531" s="58"/>
      <c r="D1531" s="58"/>
      <c r="E1531" s="58"/>
      <c r="F1531" s="58"/>
      <c r="G1531" s="58"/>
      <c r="H1531" s="58"/>
      <c r="I1531" s="58"/>
      <c r="J1531" s="58"/>
    </row>
    <row r="1532" spans="1:10" ht="16" x14ac:dyDescent="0.2">
      <c r="A1532" s="58"/>
      <c r="B1532" s="58"/>
      <c r="C1532" s="58"/>
      <c r="D1532" s="58"/>
      <c r="E1532" s="58"/>
      <c r="F1532" s="58"/>
      <c r="G1532" s="58"/>
      <c r="H1532" s="58"/>
      <c r="I1532" s="58"/>
      <c r="J1532" s="58"/>
    </row>
    <row r="1533" spans="1:10" ht="16" x14ac:dyDescent="0.2">
      <c r="A1533" s="58"/>
      <c r="B1533" s="58"/>
      <c r="C1533" s="58"/>
      <c r="D1533" s="58"/>
      <c r="E1533" s="58"/>
      <c r="F1533" s="58"/>
      <c r="G1533" s="58"/>
      <c r="H1533" s="58"/>
      <c r="I1533" s="58"/>
      <c r="J1533" s="58"/>
    </row>
    <row r="1534" spans="1:10" ht="16" x14ac:dyDescent="0.2">
      <c r="A1534" s="58"/>
      <c r="B1534" s="58"/>
      <c r="C1534" s="58"/>
      <c r="D1534" s="58"/>
      <c r="E1534" s="58"/>
      <c r="F1534" s="58"/>
      <c r="G1534" s="58"/>
      <c r="H1534" s="58"/>
      <c r="I1534" s="58"/>
      <c r="J1534" s="58"/>
    </row>
    <row r="1535" spans="1:10" ht="16" x14ac:dyDescent="0.2">
      <c r="A1535" s="58"/>
      <c r="B1535" s="58"/>
      <c r="C1535" s="58"/>
      <c r="D1535" s="58"/>
      <c r="E1535" s="58"/>
      <c r="F1535" s="58"/>
      <c r="G1535" s="58"/>
      <c r="H1535" s="58"/>
      <c r="I1535" s="58"/>
      <c r="J1535" s="58"/>
    </row>
    <row r="1536" spans="1:10" ht="16" x14ac:dyDescent="0.2">
      <c r="A1536" s="58"/>
      <c r="B1536" s="58"/>
      <c r="C1536" s="58"/>
      <c r="D1536" s="58"/>
      <c r="E1536" s="58"/>
      <c r="F1536" s="58"/>
      <c r="G1536" s="58"/>
      <c r="H1536" s="58"/>
      <c r="I1536" s="58"/>
      <c r="J1536" s="58"/>
    </row>
    <row r="1537" spans="1:10" ht="16" x14ac:dyDescent="0.2">
      <c r="A1537" s="58"/>
      <c r="B1537" s="58"/>
      <c r="C1537" s="58"/>
      <c r="D1537" s="58"/>
      <c r="E1537" s="58"/>
      <c r="F1537" s="58"/>
      <c r="G1537" s="58"/>
      <c r="H1537" s="58"/>
      <c r="I1537" s="58"/>
      <c r="J1537" s="58"/>
    </row>
    <row r="1538" spans="1:10" ht="16" x14ac:dyDescent="0.2">
      <c r="A1538" s="58"/>
      <c r="B1538" s="58"/>
      <c r="C1538" s="58"/>
      <c r="D1538" s="58"/>
      <c r="E1538" s="58"/>
      <c r="F1538" s="58"/>
      <c r="G1538" s="58"/>
      <c r="H1538" s="58"/>
      <c r="I1538" s="58"/>
      <c r="J1538" s="58"/>
    </row>
    <row r="1539" spans="1:10" ht="16" x14ac:dyDescent="0.2">
      <c r="A1539" s="58"/>
      <c r="B1539" s="58"/>
      <c r="C1539" s="58"/>
      <c r="D1539" s="58"/>
      <c r="E1539" s="58"/>
      <c r="F1539" s="58"/>
      <c r="G1539" s="58"/>
      <c r="H1539" s="58"/>
      <c r="I1539" s="58"/>
      <c r="J1539" s="58"/>
    </row>
    <row r="1540" spans="1:10" ht="16" x14ac:dyDescent="0.2">
      <c r="A1540" s="58"/>
      <c r="B1540" s="58"/>
      <c r="C1540" s="58"/>
      <c r="D1540" s="58"/>
      <c r="E1540" s="58"/>
      <c r="F1540" s="58"/>
      <c r="G1540" s="58"/>
      <c r="H1540" s="58"/>
      <c r="I1540" s="58"/>
      <c r="J1540" s="58"/>
    </row>
    <row r="1541" spans="1:10" ht="16" x14ac:dyDescent="0.2">
      <c r="A1541" s="58"/>
      <c r="B1541" s="58"/>
      <c r="C1541" s="58"/>
      <c r="D1541" s="58"/>
      <c r="E1541" s="58"/>
      <c r="F1541" s="58"/>
      <c r="G1541" s="58"/>
      <c r="H1541" s="58"/>
      <c r="I1541" s="58"/>
      <c r="J1541" s="58"/>
    </row>
    <row r="1542" spans="1:10" ht="16" x14ac:dyDescent="0.2">
      <c r="A1542" s="58"/>
      <c r="B1542" s="58"/>
      <c r="C1542" s="58"/>
      <c r="D1542" s="58"/>
      <c r="E1542" s="58"/>
      <c r="F1542" s="58"/>
      <c r="G1542" s="58"/>
      <c r="H1542" s="58"/>
      <c r="I1542" s="58"/>
      <c r="J1542" s="58"/>
    </row>
    <row r="1543" spans="1:10" ht="16" x14ac:dyDescent="0.2">
      <c r="A1543" s="58"/>
      <c r="B1543" s="58"/>
      <c r="C1543" s="58"/>
      <c r="D1543" s="58"/>
      <c r="E1543" s="58"/>
      <c r="F1543" s="58"/>
      <c r="G1543" s="58"/>
      <c r="H1543" s="58"/>
      <c r="I1543" s="58"/>
      <c r="J1543" s="58"/>
    </row>
    <row r="1544" spans="1:10" ht="16" x14ac:dyDescent="0.2">
      <c r="A1544" s="58"/>
      <c r="B1544" s="58"/>
      <c r="C1544" s="58"/>
      <c r="D1544" s="58"/>
      <c r="E1544" s="58"/>
      <c r="F1544" s="58"/>
      <c r="G1544" s="58"/>
      <c r="H1544" s="58"/>
      <c r="I1544" s="58"/>
      <c r="J1544" s="58"/>
    </row>
    <row r="1545" spans="1:10" ht="16" x14ac:dyDescent="0.2">
      <c r="A1545" s="58"/>
      <c r="B1545" s="58"/>
      <c r="C1545" s="58"/>
      <c r="D1545" s="58"/>
      <c r="E1545" s="58"/>
      <c r="F1545" s="58"/>
      <c r="G1545" s="58"/>
      <c r="H1545" s="58"/>
      <c r="I1545" s="58"/>
      <c r="J1545" s="58"/>
    </row>
    <row r="1546" spans="1:10" ht="16" x14ac:dyDescent="0.2">
      <c r="A1546" s="58"/>
      <c r="B1546" s="58"/>
      <c r="C1546" s="58"/>
      <c r="D1546" s="58"/>
      <c r="E1546" s="58"/>
      <c r="F1546" s="58"/>
      <c r="G1546" s="58"/>
      <c r="H1546" s="58"/>
      <c r="I1546" s="58"/>
      <c r="J1546" s="58"/>
    </row>
    <row r="1547" spans="1:10" ht="16" x14ac:dyDescent="0.2">
      <c r="A1547" s="58"/>
      <c r="B1547" s="58"/>
      <c r="C1547" s="58"/>
      <c r="D1547" s="58"/>
      <c r="E1547" s="58"/>
      <c r="F1547" s="58"/>
      <c r="G1547" s="58"/>
      <c r="H1547" s="58"/>
      <c r="I1547" s="58"/>
      <c r="J1547" s="58"/>
    </row>
    <row r="1548" spans="1:10" ht="16" x14ac:dyDescent="0.2">
      <c r="A1548" s="58"/>
      <c r="B1548" s="58"/>
      <c r="C1548" s="58"/>
      <c r="D1548" s="58"/>
      <c r="E1548" s="58"/>
      <c r="F1548" s="58"/>
      <c r="G1548" s="58"/>
      <c r="H1548" s="58"/>
      <c r="I1548" s="58"/>
      <c r="J1548" s="58"/>
    </row>
    <row r="1549" spans="1:10" ht="16" x14ac:dyDescent="0.2">
      <c r="A1549" s="58"/>
      <c r="B1549" s="58"/>
      <c r="C1549" s="58"/>
      <c r="D1549" s="58"/>
      <c r="E1549" s="58"/>
      <c r="F1549" s="58"/>
      <c r="G1549" s="58"/>
      <c r="H1549" s="58"/>
      <c r="I1549" s="58"/>
      <c r="J1549" s="58"/>
    </row>
    <row r="1550" spans="1:10" ht="16" x14ac:dyDescent="0.2">
      <c r="A1550" s="58"/>
      <c r="B1550" s="58"/>
      <c r="C1550" s="58"/>
      <c r="D1550" s="58"/>
      <c r="E1550" s="58"/>
      <c r="F1550" s="58"/>
      <c r="G1550" s="58"/>
      <c r="H1550" s="58"/>
      <c r="I1550" s="58"/>
      <c r="J1550" s="58"/>
    </row>
    <row r="1551" spans="1:10" ht="16" x14ac:dyDescent="0.2">
      <c r="A1551" s="58"/>
      <c r="B1551" s="58"/>
      <c r="C1551" s="58"/>
      <c r="D1551" s="58"/>
      <c r="E1551" s="58"/>
      <c r="F1551" s="58"/>
      <c r="G1551" s="58"/>
      <c r="H1551" s="58"/>
      <c r="I1551" s="58"/>
      <c r="J1551" s="58"/>
    </row>
    <row r="1552" spans="1:10" ht="16" x14ac:dyDescent="0.2">
      <c r="A1552" s="58"/>
      <c r="B1552" s="58"/>
      <c r="C1552" s="58"/>
      <c r="D1552" s="58"/>
      <c r="E1552" s="58"/>
      <c r="F1552" s="58"/>
      <c r="G1552" s="58"/>
      <c r="H1552" s="58"/>
      <c r="I1552" s="58"/>
      <c r="J1552" s="58"/>
    </row>
    <row r="1553" spans="1:10" ht="16" x14ac:dyDescent="0.2">
      <c r="A1553" s="58"/>
      <c r="B1553" s="58"/>
      <c r="C1553" s="58"/>
      <c r="D1553" s="58"/>
      <c r="E1553" s="58"/>
      <c r="F1553" s="58"/>
      <c r="G1553" s="58"/>
      <c r="H1553" s="58"/>
      <c r="I1553" s="58"/>
      <c r="J1553" s="58"/>
    </row>
    <row r="1554" spans="1:10" ht="16" x14ac:dyDescent="0.2">
      <c r="A1554" s="58"/>
      <c r="B1554" s="58"/>
      <c r="C1554" s="58"/>
      <c r="D1554" s="58"/>
      <c r="E1554" s="58"/>
      <c r="F1554" s="58"/>
      <c r="G1554" s="58"/>
      <c r="H1554" s="58"/>
      <c r="I1554" s="58"/>
      <c r="J1554" s="58"/>
    </row>
    <row r="1555" spans="1:10" ht="16" x14ac:dyDescent="0.2">
      <c r="A1555" s="58"/>
      <c r="B1555" s="58"/>
      <c r="C1555" s="58"/>
      <c r="D1555" s="58"/>
      <c r="E1555" s="58"/>
      <c r="F1555" s="58"/>
      <c r="G1555" s="58"/>
      <c r="H1555" s="58"/>
      <c r="I1555" s="58"/>
      <c r="J1555" s="58"/>
    </row>
    <row r="1556" spans="1:10" ht="16" x14ac:dyDescent="0.2">
      <c r="A1556" s="58"/>
      <c r="B1556" s="58"/>
      <c r="C1556" s="58"/>
      <c r="D1556" s="58"/>
      <c r="E1556" s="58"/>
      <c r="F1556" s="58"/>
      <c r="G1556" s="58"/>
      <c r="H1556" s="58"/>
      <c r="I1556" s="58"/>
      <c r="J1556" s="58"/>
    </row>
    <row r="1557" spans="1:10" ht="16" x14ac:dyDescent="0.2">
      <c r="A1557" s="58"/>
      <c r="B1557" s="58"/>
      <c r="C1557" s="58"/>
      <c r="D1557" s="58"/>
      <c r="E1557" s="58"/>
      <c r="F1557" s="58"/>
      <c r="G1557" s="58"/>
      <c r="H1557" s="58"/>
      <c r="I1557" s="58"/>
      <c r="J1557" s="58"/>
    </row>
    <row r="1558" spans="1:10" ht="16" x14ac:dyDescent="0.2">
      <c r="A1558" s="58"/>
      <c r="B1558" s="58"/>
      <c r="C1558" s="58"/>
      <c r="D1558" s="58"/>
      <c r="E1558" s="58"/>
      <c r="F1558" s="58"/>
      <c r="G1558" s="58"/>
      <c r="H1558" s="58"/>
      <c r="I1558" s="58"/>
      <c r="J1558" s="58"/>
    </row>
    <row r="1559" spans="1:10" ht="16" x14ac:dyDescent="0.2">
      <c r="A1559" s="58"/>
      <c r="B1559" s="58"/>
      <c r="C1559" s="58"/>
      <c r="D1559" s="58"/>
      <c r="E1559" s="58"/>
      <c r="F1559" s="58"/>
      <c r="G1559" s="58"/>
      <c r="H1559" s="58"/>
      <c r="I1559" s="58"/>
      <c r="J1559" s="58"/>
    </row>
    <row r="1560" spans="1:10" ht="16" x14ac:dyDescent="0.2">
      <c r="A1560" s="58"/>
      <c r="B1560" s="58"/>
      <c r="C1560" s="58"/>
      <c r="D1560" s="58"/>
      <c r="E1560" s="58"/>
      <c r="F1560" s="58"/>
      <c r="G1560" s="58"/>
      <c r="H1560" s="58"/>
      <c r="I1560" s="58"/>
      <c r="J1560" s="58"/>
    </row>
    <row r="1561" spans="1:10" ht="16" x14ac:dyDescent="0.2">
      <c r="A1561" s="58"/>
      <c r="B1561" s="58"/>
      <c r="C1561" s="58"/>
      <c r="D1561" s="58"/>
      <c r="E1561" s="58"/>
      <c r="F1561" s="58"/>
      <c r="G1561" s="58"/>
      <c r="H1561" s="58"/>
      <c r="I1561" s="58"/>
      <c r="J1561" s="58"/>
    </row>
    <row r="1562" spans="1:10" ht="16" x14ac:dyDescent="0.2">
      <c r="A1562" s="58"/>
      <c r="B1562" s="58"/>
      <c r="C1562" s="58"/>
      <c r="D1562" s="58"/>
      <c r="E1562" s="58"/>
      <c r="F1562" s="58"/>
      <c r="G1562" s="58"/>
      <c r="H1562" s="58"/>
      <c r="I1562" s="58"/>
      <c r="J1562" s="58"/>
    </row>
    <row r="1563" spans="1:10" ht="16" x14ac:dyDescent="0.2">
      <c r="A1563" s="58"/>
      <c r="B1563" s="58"/>
      <c r="C1563" s="58"/>
      <c r="D1563" s="58"/>
      <c r="E1563" s="58"/>
      <c r="F1563" s="58"/>
      <c r="G1563" s="58"/>
      <c r="H1563" s="58"/>
      <c r="I1563" s="58"/>
      <c r="J1563" s="58"/>
    </row>
    <row r="1564" spans="1:10" ht="16" x14ac:dyDescent="0.2">
      <c r="A1564" s="58"/>
      <c r="B1564" s="58"/>
      <c r="C1564" s="58"/>
      <c r="D1564" s="58"/>
      <c r="E1564" s="58"/>
      <c r="F1564" s="58"/>
      <c r="G1564" s="58"/>
      <c r="H1564" s="58"/>
      <c r="I1564" s="58"/>
      <c r="J1564" s="58"/>
    </row>
    <row r="1565" spans="1:10" ht="16" x14ac:dyDescent="0.2">
      <c r="A1565" s="58"/>
      <c r="B1565" s="58"/>
      <c r="C1565" s="58"/>
      <c r="D1565" s="58"/>
      <c r="E1565" s="58"/>
      <c r="F1565" s="58"/>
      <c r="G1565" s="58"/>
      <c r="H1565" s="58"/>
      <c r="I1565" s="58"/>
      <c r="J1565" s="58"/>
    </row>
    <row r="1566" spans="1:10" ht="16" x14ac:dyDescent="0.2">
      <c r="A1566" s="58"/>
      <c r="B1566" s="58"/>
      <c r="C1566" s="58"/>
      <c r="D1566" s="58"/>
      <c r="E1566" s="58"/>
      <c r="F1566" s="58"/>
      <c r="G1566" s="58"/>
      <c r="H1566" s="58"/>
      <c r="I1566" s="58"/>
      <c r="J1566" s="58"/>
    </row>
    <row r="1567" spans="1:10" ht="16" x14ac:dyDescent="0.2">
      <c r="A1567" s="58"/>
      <c r="B1567" s="58"/>
      <c r="C1567" s="58"/>
      <c r="D1567" s="58"/>
      <c r="E1567" s="58"/>
      <c r="F1567" s="58"/>
      <c r="G1567" s="58"/>
      <c r="H1567" s="58"/>
      <c r="I1567" s="58"/>
      <c r="J1567" s="58"/>
    </row>
    <row r="1568" spans="1:10" ht="16" x14ac:dyDescent="0.2">
      <c r="A1568" s="58"/>
      <c r="B1568" s="58"/>
      <c r="C1568" s="58"/>
      <c r="D1568" s="58"/>
      <c r="E1568" s="58"/>
      <c r="F1568" s="58"/>
      <c r="G1568" s="58"/>
      <c r="H1568" s="58"/>
      <c r="I1568" s="58"/>
      <c r="J1568" s="58"/>
    </row>
    <row r="1569" spans="1:10" ht="16" x14ac:dyDescent="0.2">
      <c r="A1569" s="58"/>
      <c r="B1569" s="58"/>
      <c r="C1569" s="58"/>
      <c r="D1569" s="58"/>
      <c r="E1569" s="58"/>
      <c r="F1569" s="58"/>
      <c r="G1569" s="58"/>
      <c r="H1569" s="58"/>
      <c r="I1569" s="58"/>
      <c r="J1569" s="58"/>
    </row>
    <row r="1570" spans="1:10" ht="16" x14ac:dyDescent="0.2">
      <c r="A1570" s="58"/>
      <c r="B1570" s="58"/>
      <c r="C1570" s="58"/>
      <c r="D1570" s="58"/>
      <c r="E1570" s="58"/>
      <c r="F1570" s="58"/>
      <c r="G1570" s="58"/>
      <c r="H1570" s="58"/>
      <c r="I1570" s="58"/>
      <c r="J1570" s="58"/>
    </row>
    <row r="1571" spans="1:10" ht="16" x14ac:dyDescent="0.2">
      <c r="A1571" s="58"/>
      <c r="B1571" s="58"/>
      <c r="C1571" s="58"/>
      <c r="D1571" s="58"/>
      <c r="E1571" s="58"/>
      <c r="F1571" s="58"/>
      <c r="G1571" s="58"/>
      <c r="H1571" s="58"/>
      <c r="I1571" s="58"/>
      <c r="J1571" s="58"/>
    </row>
    <row r="1572" spans="1:10" ht="16" x14ac:dyDescent="0.2">
      <c r="A1572" s="58"/>
      <c r="B1572" s="58"/>
      <c r="C1572" s="58"/>
      <c r="D1572" s="58"/>
      <c r="E1572" s="58"/>
      <c r="F1572" s="58"/>
      <c r="G1572" s="58"/>
      <c r="H1572" s="58"/>
      <c r="I1572" s="58"/>
      <c r="J1572" s="58"/>
    </row>
    <row r="1573" spans="1:10" ht="16" x14ac:dyDescent="0.2">
      <c r="A1573" s="58"/>
      <c r="B1573" s="58"/>
      <c r="C1573" s="58"/>
      <c r="D1573" s="58"/>
      <c r="E1573" s="58"/>
      <c r="F1573" s="58"/>
      <c r="G1573" s="58"/>
      <c r="H1573" s="58"/>
      <c r="I1573" s="58"/>
      <c r="J1573" s="58"/>
    </row>
    <row r="1574" spans="1:10" ht="16" x14ac:dyDescent="0.2">
      <c r="A1574" s="58"/>
      <c r="B1574" s="58"/>
      <c r="C1574" s="58"/>
      <c r="D1574" s="58"/>
      <c r="E1574" s="58"/>
      <c r="F1574" s="58"/>
      <c r="G1574" s="58"/>
      <c r="H1574" s="58"/>
      <c r="I1574" s="58"/>
      <c r="J1574" s="58"/>
    </row>
    <row r="1575" spans="1:10" ht="16" x14ac:dyDescent="0.2">
      <c r="A1575" s="58"/>
      <c r="B1575" s="58"/>
      <c r="C1575" s="58"/>
      <c r="D1575" s="58"/>
      <c r="E1575" s="58"/>
      <c r="F1575" s="58"/>
      <c r="G1575" s="58"/>
      <c r="H1575" s="58"/>
      <c r="I1575" s="58"/>
      <c r="J1575" s="58"/>
    </row>
    <row r="1576" spans="1:10" ht="16" x14ac:dyDescent="0.2">
      <c r="A1576" s="58"/>
      <c r="B1576" s="58"/>
      <c r="C1576" s="58"/>
      <c r="D1576" s="58"/>
      <c r="E1576" s="58"/>
      <c r="F1576" s="58"/>
      <c r="G1576" s="58"/>
      <c r="H1576" s="58"/>
      <c r="I1576" s="58"/>
      <c r="J1576" s="58"/>
    </row>
    <row r="1577" spans="1:10" ht="16" x14ac:dyDescent="0.2">
      <c r="A1577" s="58"/>
      <c r="B1577" s="58"/>
      <c r="C1577" s="58"/>
      <c r="D1577" s="58"/>
      <c r="E1577" s="58"/>
      <c r="F1577" s="58"/>
      <c r="G1577" s="58"/>
      <c r="H1577" s="58"/>
      <c r="I1577" s="58"/>
      <c r="J1577" s="58"/>
    </row>
    <row r="1578" spans="1:10" ht="16" x14ac:dyDescent="0.2">
      <c r="A1578" s="58"/>
      <c r="B1578" s="58"/>
      <c r="C1578" s="58"/>
      <c r="D1578" s="58"/>
      <c r="E1578" s="58"/>
      <c r="F1578" s="58"/>
      <c r="G1578" s="58"/>
      <c r="H1578" s="58"/>
      <c r="I1578" s="58"/>
      <c r="J1578" s="58"/>
    </row>
    <row r="1579" spans="1:10" ht="16" x14ac:dyDescent="0.2">
      <c r="A1579" s="58"/>
      <c r="B1579" s="58"/>
      <c r="C1579" s="58"/>
      <c r="D1579" s="58"/>
      <c r="E1579" s="58"/>
      <c r="F1579" s="58"/>
      <c r="G1579" s="58"/>
      <c r="H1579" s="58"/>
      <c r="I1579" s="58"/>
      <c r="J1579" s="58"/>
    </row>
    <row r="1580" spans="1:10" ht="16" x14ac:dyDescent="0.2">
      <c r="A1580" s="58"/>
      <c r="B1580" s="58"/>
      <c r="C1580" s="58"/>
      <c r="D1580" s="58"/>
      <c r="E1580" s="58"/>
      <c r="F1580" s="58"/>
      <c r="G1580" s="58"/>
      <c r="H1580" s="58"/>
      <c r="I1580" s="58"/>
      <c r="J1580" s="58"/>
    </row>
    <row r="1581" spans="1:10" ht="16" x14ac:dyDescent="0.2">
      <c r="A1581" s="58"/>
      <c r="B1581" s="58"/>
      <c r="C1581" s="58"/>
      <c r="D1581" s="58"/>
      <c r="E1581" s="58"/>
      <c r="F1581" s="58"/>
      <c r="G1581" s="58"/>
      <c r="H1581" s="58"/>
      <c r="I1581" s="58"/>
      <c r="J1581" s="58"/>
    </row>
    <row r="1582" spans="1:10" ht="16" x14ac:dyDescent="0.2">
      <c r="A1582" s="58"/>
      <c r="B1582" s="58"/>
      <c r="C1582" s="58"/>
      <c r="D1582" s="58"/>
      <c r="E1582" s="58"/>
      <c r="F1582" s="58"/>
      <c r="G1582" s="58"/>
      <c r="H1582" s="58"/>
      <c r="I1582" s="58"/>
      <c r="J1582" s="58"/>
    </row>
    <row r="1583" spans="1:10" ht="16" x14ac:dyDescent="0.2">
      <c r="A1583" s="58"/>
      <c r="B1583" s="58"/>
      <c r="C1583" s="58"/>
      <c r="D1583" s="58"/>
      <c r="E1583" s="58"/>
      <c r="F1583" s="58"/>
      <c r="G1583" s="58"/>
      <c r="H1583" s="58"/>
      <c r="I1583" s="58"/>
      <c r="J1583" s="58"/>
    </row>
    <row r="1584" spans="1:10" ht="16" x14ac:dyDescent="0.2">
      <c r="A1584" s="58"/>
      <c r="B1584" s="58"/>
      <c r="C1584" s="58"/>
      <c r="D1584" s="58"/>
      <c r="E1584" s="58"/>
      <c r="F1584" s="58"/>
      <c r="G1584" s="58"/>
      <c r="H1584" s="58"/>
      <c r="I1584" s="58"/>
      <c r="J1584" s="58"/>
    </row>
    <row r="1585" spans="1:10" ht="16" x14ac:dyDescent="0.2">
      <c r="A1585" s="58"/>
      <c r="B1585" s="58"/>
      <c r="C1585" s="58"/>
      <c r="D1585" s="58"/>
      <c r="E1585" s="58"/>
      <c r="F1585" s="58"/>
      <c r="G1585" s="58"/>
      <c r="H1585" s="58"/>
      <c r="I1585" s="58"/>
      <c r="J1585" s="58"/>
    </row>
    <row r="1586" spans="1:10" ht="16" x14ac:dyDescent="0.2">
      <c r="A1586" s="58"/>
      <c r="B1586" s="58"/>
      <c r="C1586" s="58"/>
      <c r="D1586" s="58"/>
      <c r="E1586" s="58"/>
      <c r="F1586" s="58"/>
      <c r="G1586" s="58"/>
      <c r="H1586" s="58"/>
      <c r="I1586" s="58"/>
      <c r="J1586" s="58"/>
    </row>
    <row r="1587" spans="1:10" ht="16" x14ac:dyDescent="0.2">
      <c r="A1587" s="58"/>
      <c r="B1587" s="58"/>
      <c r="C1587" s="58"/>
      <c r="D1587" s="58"/>
      <c r="E1587" s="58"/>
      <c r="F1587" s="58"/>
      <c r="G1587" s="58"/>
      <c r="H1587" s="58"/>
      <c r="I1587" s="58"/>
      <c r="J1587" s="58"/>
    </row>
    <row r="1588" spans="1:10" ht="16" x14ac:dyDescent="0.2">
      <c r="A1588" s="58"/>
      <c r="B1588" s="58"/>
      <c r="C1588" s="58"/>
      <c r="D1588" s="58"/>
      <c r="E1588" s="58"/>
      <c r="F1588" s="58"/>
      <c r="G1588" s="58"/>
      <c r="H1588" s="58"/>
      <c r="I1588" s="58"/>
      <c r="J1588" s="58"/>
    </row>
    <row r="1589" spans="1:10" ht="16" x14ac:dyDescent="0.2">
      <c r="A1589" s="58"/>
      <c r="B1589" s="58"/>
      <c r="C1589" s="58"/>
      <c r="D1589" s="58"/>
      <c r="E1589" s="58"/>
      <c r="F1589" s="58"/>
      <c r="G1589" s="58"/>
      <c r="H1589" s="58"/>
      <c r="I1589" s="58"/>
      <c r="J1589" s="58"/>
    </row>
    <row r="1590" spans="1:10" ht="16" x14ac:dyDescent="0.2">
      <c r="A1590" s="58"/>
      <c r="B1590" s="58"/>
      <c r="C1590" s="58"/>
      <c r="D1590" s="58"/>
      <c r="E1590" s="58"/>
      <c r="F1590" s="58"/>
      <c r="G1590" s="58"/>
      <c r="H1590" s="58"/>
      <c r="I1590" s="58"/>
      <c r="J1590" s="58"/>
    </row>
    <row r="1591" spans="1:10" ht="16" x14ac:dyDescent="0.2">
      <c r="A1591" s="58"/>
      <c r="B1591" s="58"/>
      <c r="C1591" s="58"/>
      <c r="D1591" s="58"/>
      <c r="E1591" s="58"/>
      <c r="F1591" s="58"/>
      <c r="G1591" s="58"/>
      <c r="H1591" s="58"/>
      <c r="I1591" s="58"/>
      <c r="J1591" s="58"/>
    </row>
    <row r="1592" spans="1:10" ht="16" x14ac:dyDescent="0.2">
      <c r="A1592" s="58"/>
      <c r="B1592" s="58"/>
      <c r="C1592" s="58"/>
      <c r="D1592" s="58"/>
      <c r="E1592" s="58"/>
      <c r="F1592" s="58"/>
      <c r="G1592" s="58"/>
      <c r="H1592" s="58"/>
      <c r="I1592" s="58"/>
      <c r="J1592" s="58"/>
    </row>
    <row r="1593" spans="1:10" ht="16" x14ac:dyDescent="0.2">
      <c r="A1593" s="58"/>
      <c r="B1593" s="58"/>
      <c r="C1593" s="58"/>
      <c r="D1593" s="58"/>
      <c r="E1593" s="58"/>
      <c r="F1593" s="58"/>
      <c r="G1593" s="58"/>
      <c r="H1593" s="58"/>
      <c r="I1593" s="58"/>
      <c r="J1593" s="58"/>
    </row>
    <row r="1594" spans="1:10" ht="16" x14ac:dyDescent="0.2">
      <c r="A1594" s="58"/>
      <c r="B1594" s="58"/>
      <c r="C1594" s="58"/>
      <c r="D1594" s="58"/>
      <c r="E1594" s="58"/>
      <c r="F1594" s="58"/>
      <c r="G1594" s="58"/>
      <c r="H1594" s="58"/>
      <c r="I1594" s="58"/>
      <c r="J1594" s="58"/>
    </row>
    <row r="1595" spans="1:10" ht="16" x14ac:dyDescent="0.2">
      <c r="A1595" s="58"/>
      <c r="B1595" s="58"/>
      <c r="C1595" s="58"/>
      <c r="D1595" s="58"/>
      <c r="E1595" s="58"/>
      <c r="F1595" s="58"/>
      <c r="G1595" s="58"/>
      <c r="H1595" s="58"/>
      <c r="I1595" s="58"/>
      <c r="J1595" s="58"/>
    </row>
    <row r="1596" spans="1:10" ht="16" x14ac:dyDescent="0.2">
      <c r="A1596" s="58"/>
      <c r="B1596" s="58"/>
      <c r="C1596" s="58"/>
      <c r="D1596" s="58"/>
      <c r="E1596" s="58"/>
      <c r="F1596" s="58"/>
      <c r="G1596" s="58"/>
      <c r="H1596" s="58"/>
      <c r="I1596" s="58"/>
      <c r="J1596" s="58"/>
    </row>
    <row r="1597" spans="1:10" ht="16" x14ac:dyDescent="0.2">
      <c r="A1597" s="58"/>
      <c r="B1597" s="58"/>
      <c r="C1597" s="58"/>
      <c r="D1597" s="58"/>
      <c r="E1597" s="58"/>
      <c r="F1597" s="58"/>
      <c r="G1597" s="58"/>
      <c r="H1597" s="58"/>
      <c r="I1597" s="58"/>
      <c r="J1597" s="58"/>
    </row>
    <row r="1598" spans="1:10" ht="16" x14ac:dyDescent="0.2">
      <c r="A1598" s="58"/>
      <c r="B1598" s="58"/>
      <c r="C1598" s="58"/>
      <c r="D1598" s="58"/>
      <c r="E1598" s="58"/>
      <c r="F1598" s="58"/>
      <c r="G1598" s="58"/>
      <c r="H1598" s="58"/>
      <c r="I1598" s="58"/>
      <c r="J1598" s="58"/>
    </row>
    <row r="1599" spans="1:10" ht="16" x14ac:dyDescent="0.2">
      <c r="A1599" s="58"/>
      <c r="B1599" s="58"/>
      <c r="C1599" s="58"/>
      <c r="D1599" s="58"/>
      <c r="E1599" s="58"/>
      <c r="F1599" s="58"/>
      <c r="G1599" s="58"/>
      <c r="H1599" s="58"/>
      <c r="I1599" s="58"/>
      <c r="J1599" s="58"/>
    </row>
    <row r="1600" spans="1:10" ht="16" x14ac:dyDescent="0.2">
      <c r="A1600" s="58"/>
      <c r="B1600" s="58"/>
      <c r="C1600" s="58"/>
      <c r="D1600" s="58"/>
      <c r="E1600" s="58"/>
      <c r="F1600" s="58"/>
      <c r="G1600" s="58"/>
      <c r="H1600" s="58"/>
      <c r="I1600" s="58"/>
      <c r="J1600" s="58"/>
    </row>
    <row r="1601" spans="1:10" ht="16" x14ac:dyDescent="0.2">
      <c r="A1601" s="58"/>
      <c r="B1601" s="58"/>
      <c r="C1601" s="58"/>
      <c r="D1601" s="58"/>
      <c r="E1601" s="58"/>
      <c r="F1601" s="58"/>
      <c r="G1601" s="58"/>
      <c r="H1601" s="58"/>
      <c r="I1601" s="58"/>
      <c r="J1601" s="58"/>
    </row>
    <row r="1602" spans="1:10" ht="16" x14ac:dyDescent="0.2">
      <c r="A1602" s="58"/>
      <c r="B1602" s="58"/>
      <c r="C1602" s="58"/>
      <c r="D1602" s="58"/>
      <c r="E1602" s="58"/>
      <c r="F1602" s="58"/>
      <c r="G1602" s="58"/>
      <c r="H1602" s="58"/>
      <c r="I1602" s="58"/>
      <c r="J1602" s="58"/>
    </row>
    <row r="1603" spans="1:10" ht="16" x14ac:dyDescent="0.2">
      <c r="A1603" s="58"/>
      <c r="B1603" s="58"/>
      <c r="C1603" s="58"/>
      <c r="D1603" s="58"/>
      <c r="E1603" s="58"/>
      <c r="F1603" s="58"/>
      <c r="G1603" s="58"/>
      <c r="H1603" s="58"/>
      <c r="I1603" s="58"/>
      <c r="J1603" s="58"/>
    </row>
    <row r="1604" spans="1:10" ht="16" x14ac:dyDescent="0.2">
      <c r="A1604" s="58"/>
      <c r="B1604" s="58"/>
      <c r="C1604" s="58"/>
      <c r="D1604" s="58"/>
      <c r="E1604" s="58"/>
      <c r="F1604" s="58"/>
      <c r="G1604" s="58"/>
      <c r="H1604" s="58"/>
      <c r="I1604" s="58"/>
      <c r="J1604" s="58"/>
    </row>
    <row r="1605" spans="1:10" ht="16" x14ac:dyDescent="0.2">
      <c r="A1605" s="58"/>
      <c r="B1605" s="58"/>
      <c r="C1605" s="58"/>
      <c r="D1605" s="58"/>
      <c r="E1605" s="58"/>
      <c r="F1605" s="58"/>
      <c r="G1605" s="58"/>
      <c r="H1605" s="58"/>
      <c r="I1605" s="58"/>
      <c r="J1605" s="58"/>
    </row>
    <row r="1606" spans="1:10" ht="16" x14ac:dyDescent="0.2">
      <c r="A1606" s="58"/>
      <c r="B1606" s="58"/>
      <c r="C1606" s="58"/>
      <c r="D1606" s="58"/>
      <c r="E1606" s="58"/>
      <c r="F1606" s="58"/>
      <c r="G1606" s="58"/>
      <c r="H1606" s="58"/>
      <c r="I1606" s="58"/>
      <c r="J1606" s="58"/>
    </row>
    <row r="1607" spans="1:10" ht="16" x14ac:dyDescent="0.2">
      <c r="A1607" s="58"/>
      <c r="B1607" s="58"/>
      <c r="C1607" s="58"/>
      <c r="D1607" s="58"/>
      <c r="E1607" s="58"/>
      <c r="F1607" s="58"/>
      <c r="G1607" s="58"/>
      <c r="H1607" s="58"/>
      <c r="I1607" s="58"/>
      <c r="J1607" s="58"/>
    </row>
    <row r="1608" spans="1:10" ht="16" x14ac:dyDescent="0.2">
      <c r="A1608" s="58"/>
      <c r="B1608" s="58"/>
      <c r="C1608" s="58"/>
      <c r="D1608" s="58"/>
      <c r="E1608" s="58"/>
      <c r="F1608" s="58"/>
      <c r="G1608" s="58"/>
      <c r="H1608" s="58"/>
      <c r="I1608" s="58"/>
      <c r="J1608" s="58"/>
    </row>
    <row r="1609" spans="1:10" ht="16" x14ac:dyDescent="0.2">
      <c r="A1609" s="58"/>
      <c r="B1609" s="58"/>
      <c r="C1609" s="58"/>
      <c r="D1609" s="58"/>
      <c r="E1609" s="58"/>
      <c r="F1609" s="58"/>
      <c r="G1609" s="58"/>
      <c r="H1609" s="58"/>
      <c r="I1609" s="58"/>
      <c r="J1609" s="58"/>
    </row>
    <row r="1610" spans="1:10" ht="16" x14ac:dyDescent="0.2">
      <c r="A1610" s="58"/>
      <c r="B1610" s="58"/>
      <c r="C1610" s="58"/>
      <c r="D1610" s="58"/>
      <c r="E1610" s="58"/>
      <c r="F1610" s="58"/>
      <c r="G1610" s="58"/>
      <c r="H1610" s="58"/>
      <c r="I1610" s="58"/>
      <c r="J1610" s="58"/>
    </row>
    <row r="1611" spans="1:10" ht="16" x14ac:dyDescent="0.2">
      <c r="A1611" s="58"/>
      <c r="B1611" s="58"/>
      <c r="C1611" s="58"/>
      <c r="D1611" s="58"/>
      <c r="E1611" s="58"/>
      <c r="F1611" s="58"/>
      <c r="G1611" s="58"/>
      <c r="H1611" s="58"/>
      <c r="I1611" s="58"/>
      <c r="J1611" s="58"/>
    </row>
    <row r="1612" spans="1:10" ht="16" x14ac:dyDescent="0.2">
      <c r="A1612" s="58"/>
      <c r="B1612" s="58"/>
      <c r="C1612" s="58"/>
      <c r="D1612" s="58"/>
      <c r="E1612" s="58"/>
      <c r="F1612" s="58"/>
      <c r="G1612" s="58"/>
      <c r="H1612" s="58"/>
      <c r="I1612" s="58"/>
      <c r="J1612" s="58"/>
    </row>
    <row r="1613" spans="1:10" ht="16" x14ac:dyDescent="0.2">
      <c r="A1613" s="58"/>
      <c r="B1613" s="58"/>
      <c r="C1613" s="58"/>
      <c r="D1613" s="58"/>
      <c r="E1613" s="58"/>
      <c r="F1613" s="58"/>
      <c r="G1613" s="58"/>
      <c r="H1613" s="58"/>
      <c r="I1613" s="58"/>
      <c r="J1613" s="58"/>
    </row>
    <row r="1614" spans="1:10" ht="16" x14ac:dyDescent="0.2">
      <c r="A1614" s="58"/>
      <c r="B1614" s="58"/>
      <c r="C1614" s="58"/>
      <c r="D1614" s="58"/>
      <c r="E1614" s="58"/>
      <c r="F1614" s="58"/>
      <c r="G1614" s="58"/>
      <c r="H1614" s="58"/>
      <c r="I1614" s="58"/>
      <c r="J1614" s="58"/>
    </row>
    <row r="1615" spans="1:10" ht="16" x14ac:dyDescent="0.2">
      <c r="A1615" s="58"/>
      <c r="B1615" s="58"/>
      <c r="C1615" s="58"/>
      <c r="D1615" s="58"/>
      <c r="E1615" s="58"/>
      <c r="F1615" s="58"/>
      <c r="G1615" s="58"/>
      <c r="H1615" s="58"/>
      <c r="I1615" s="58"/>
      <c r="J1615" s="58"/>
    </row>
    <row r="1616" spans="1:10" ht="16" x14ac:dyDescent="0.2">
      <c r="A1616" s="58"/>
      <c r="B1616" s="58"/>
      <c r="C1616" s="58"/>
      <c r="D1616" s="58"/>
      <c r="E1616" s="58"/>
      <c r="F1616" s="58"/>
      <c r="G1616" s="58"/>
      <c r="H1616" s="58"/>
      <c r="I1616" s="58"/>
      <c r="J1616" s="58"/>
    </row>
    <row r="1617" spans="1:10" ht="16" x14ac:dyDescent="0.2">
      <c r="A1617" s="58"/>
      <c r="B1617" s="58"/>
      <c r="C1617" s="58"/>
      <c r="D1617" s="58"/>
      <c r="E1617" s="58"/>
      <c r="F1617" s="58"/>
      <c r="G1617" s="58"/>
      <c r="H1617" s="58"/>
      <c r="I1617" s="58"/>
      <c r="J1617" s="58"/>
    </row>
    <row r="1618" spans="1:10" ht="16" x14ac:dyDescent="0.2">
      <c r="A1618" s="58"/>
      <c r="B1618" s="58"/>
      <c r="C1618" s="58"/>
      <c r="D1618" s="58"/>
      <c r="E1618" s="58"/>
      <c r="F1618" s="58"/>
      <c r="G1618" s="58"/>
      <c r="H1618" s="58"/>
      <c r="I1618" s="58"/>
      <c r="J1618" s="58"/>
    </row>
    <row r="1619" spans="1:10" ht="16" x14ac:dyDescent="0.2">
      <c r="A1619" s="58"/>
      <c r="B1619" s="58"/>
      <c r="C1619" s="58"/>
      <c r="D1619" s="58"/>
      <c r="E1619" s="58"/>
      <c r="F1619" s="58"/>
      <c r="G1619" s="58"/>
      <c r="H1619" s="58"/>
      <c r="I1619" s="58"/>
      <c r="J1619" s="58"/>
    </row>
    <row r="1620" spans="1:10" ht="16" x14ac:dyDescent="0.2">
      <c r="A1620" s="58"/>
      <c r="B1620" s="58"/>
      <c r="C1620" s="58"/>
      <c r="D1620" s="58"/>
      <c r="E1620" s="58"/>
      <c r="F1620" s="58"/>
      <c r="G1620" s="58"/>
      <c r="H1620" s="58"/>
      <c r="I1620" s="58"/>
      <c r="J1620" s="58"/>
    </row>
    <row r="1621" spans="1:10" ht="16" x14ac:dyDescent="0.2">
      <c r="A1621" s="58"/>
      <c r="B1621" s="58"/>
      <c r="C1621" s="58"/>
      <c r="D1621" s="58"/>
      <c r="E1621" s="58"/>
      <c r="F1621" s="58"/>
      <c r="G1621" s="58"/>
      <c r="H1621" s="58"/>
      <c r="I1621" s="58"/>
      <c r="J1621" s="58"/>
    </row>
    <row r="1622" spans="1:10" ht="16" x14ac:dyDescent="0.2">
      <c r="A1622" s="58"/>
      <c r="B1622" s="58"/>
      <c r="C1622" s="58"/>
      <c r="D1622" s="58"/>
      <c r="E1622" s="58"/>
      <c r="F1622" s="58"/>
      <c r="G1622" s="58"/>
      <c r="H1622" s="58"/>
      <c r="I1622" s="58"/>
      <c r="J1622" s="58"/>
    </row>
    <row r="1623" spans="1:10" ht="16" x14ac:dyDescent="0.2">
      <c r="A1623" s="58"/>
      <c r="B1623" s="58"/>
      <c r="C1623" s="58"/>
      <c r="D1623" s="58"/>
      <c r="E1623" s="58"/>
      <c r="F1623" s="58"/>
      <c r="G1623" s="58"/>
      <c r="H1623" s="58"/>
      <c r="I1623" s="58"/>
      <c r="J1623" s="58"/>
    </row>
    <row r="1624" spans="1:10" ht="16" x14ac:dyDescent="0.2">
      <c r="A1624" s="58"/>
      <c r="B1624" s="58"/>
      <c r="C1624" s="58"/>
      <c r="D1624" s="58"/>
      <c r="E1624" s="58"/>
      <c r="F1624" s="58"/>
      <c r="G1624" s="58"/>
      <c r="H1624" s="58"/>
      <c r="I1624" s="58"/>
      <c r="J1624" s="58"/>
    </row>
    <row r="1625" spans="1:10" ht="16" x14ac:dyDescent="0.2">
      <c r="A1625" s="58"/>
      <c r="B1625" s="58"/>
      <c r="C1625" s="58"/>
      <c r="D1625" s="58"/>
      <c r="E1625" s="58"/>
      <c r="F1625" s="58"/>
      <c r="G1625" s="58"/>
      <c r="H1625" s="58"/>
      <c r="I1625" s="58"/>
      <c r="J1625" s="58"/>
    </row>
    <row r="1626" spans="1:10" ht="16" x14ac:dyDescent="0.2">
      <c r="A1626" s="58"/>
      <c r="B1626" s="58"/>
      <c r="C1626" s="58"/>
      <c r="D1626" s="58"/>
      <c r="E1626" s="58"/>
      <c r="F1626" s="58"/>
      <c r="G1626" s="58"/>
      <c r="H1626" s="58"/>
      <c r="I1626" s="58"/>
      <c r="J1626" s="58"/>
    </row>
    <row r="1627" spans="1:10" ht="16" x14ac:dyDescent="0.2">
      <c r="A1627" s="58"/>
      <c r="B1627" s="58"/>
      <c r="C1627" s="58"/>
      <c r="D1627" s="58"/>
      <c r="E1627" s="58"/>
      <c r="F1627" s="58"/>
      <c r="G1627" s="58"/>
      <c r="H1627" s="58"/>
      <c r="I1627" s="58"/>
      <c r="J1627" s="58"/>
    </row>
    <row r="1628" spans="1:10" ht="16" x14ac:dyDescent="0.2">
      <c r="A1628" s="58"/>
      <c r="B1628" s="58"/>
      <c r="C1628" s="58"/>
      <c r="D1628" s="58"/>
      <c r="E1628" s="58"/>
      <c r="F1628" s="58"/>
      <c r="G1628" s="58"/>
      <c r="H1628" s="58"/>
      <c r="I1628" s="58"/>
      <c r="J1628" s="58"/>
    </row>
    <row r="1629" spans="1:10" ht="16" x14ac:dyDescent="0.2">
      <c r="A1629" s="58"/>
      <c r="B1629" s="58"/>
      <c r="C1629" s="58"/>
      <c r="D1629" s="58"/>
      <c r="E1629" s="58"/>
      <c r="F1629" s="58"/>
      <c r="G1629" s="58"/>
      <c r="H1629" s="58"/>
      <c r="I1629" s="58"/>
      <c r="J1629" s="58"/>
    </row>
    <row r="1630" spans="1:10" ht="16" x14ac:dyDescent="0.2">
      <c r="A1630" s="58"/>
      <c r="B1630" s="58"/>
      <c r="C1630" s="58"/>
      <c r="D1630" s="58"/>
      <c r="E1630" s="58"/>
      <c r="F1630" s="58"/>
      <c r="G1630" s="58"/>
      <c r="H1630" s="58"/>
      <c r="I1630" s="58"/>
      <c r="J1630" s="58"/>
    </row>
    <row r="1631" spans="1:10" ht="16" x14ac:dyDescent="0.2">
      <c r="A1631" s="58"/>
      <c r="B1631" s="58"/>
      <c r="C1631" s="58"/>
      <c r="D1631" s="58"/>
      <c r="E1631" s="58"/>
      <c r="F1631" s="58"/>
      <c r="G1631" s="58"/>
      <c r="H1631" s="58"/>
      <c r="I1631" s="58"/>
      <c r="J1631" s="58"/>
    </row>
    <row r="1632" spans="1:10" ht="16" x14ac:dyDescent="0.2">
      <c r="A1632" s="58"/>
      <c r="B1632" s="58"/>
      <c r="C1632" s="58"/>
      <c r="D1632" s="58"/>
      <c r="E1632" s="58"/>
      <c r="F1632" s="58"/>
      <c r="G1632" s="58"/>
      <c r="H1632" s="58"/>
      <c r="I1632" s="58"/>
      <c r="J1632" s="58"/>
    </row>
    <row r="1633" spans="1:10" ht="16" x14ac:dyDescent="0.2">
      <c r="A1633" s="58"/>
      <c r="B1633" s="58"/>
      <c r="C1633" s="58"/>
      <c r="D1633" s="58"/>
      <c r="E1633" s="58"/>
      <c r="F1633" s="58"/>
      <c r="G1633" s="58"/>
      <c r="H1633" s="58"/>
      <c r="I1633" s="58"/>
      <c r="J1633" s="58"/>
    </row>
    <row r="1634" spans="1:10" ht="16" x14ac:dyDescent="0.2">
      <c r="A1634" s="58"/>
      <c r="B1634" s="58"/>
      <c r="C1634" s="58"/>
      <c r="D1634" s="58"/>
      <c r="E1634" s="58"/>
      <c r="F1634" s="58"/>
      <c r="G1634" s="58"/>
      <c r="H1634" s="58"/>
      <c r="I1634" s="58"/>
      <c r="J1634" s="58"/>
    </row>
    <row r="1635" spans="1:10" ht="16" x14ac:dyDescent="0.2">
      <c r="A1635" s="58"/>
      <c r="B1635" s="58"/>
      <c r="C1635" s="58"/>
      <c r="D1635" s="58"/>
      <c r="E1635" s="58"/>
      <c r="F1635" s="58"/>
      <c r="G1635" s="58"/>
      <c r="H1635" s="58"/>
      <c r="I1635" s="58"/>
      <c r="J1635" s="58"/>
    </row>
    <row r="1636" spans="1:10" ht="16" x14ac:dyDescent="0.2">
      <c r="A1636" s="58"/>
      <c r="B1636" s="58"/>
      <c r="C1636" s="58"/>
      <c r="D1636" s="58"/>
      <c r="E1636" s="58"/>
      <c r="F1636" s="58"/>
      <c r="G1636" s="58"/>
      <c r="H1636" s="58"/>
      <c r="I1636" s="58"/>
      <c r="J1636" s="58"/>
    </row>
    <row r="1637" spans="1:10" ht="16" x14ac:dyDescent="0.2">
      <c r="A1637" s="58"/>
      <c r="B1637" s="58"/>
      <c r="C1637" s="58"/>
      <c r="D1637" s="58"/>
      <c r="E1637" s="58"/>
      <c r="F1637" s="58"/>
      <c r="G1637" s="58"/>
      <c r="H1637" s="58"/>
      <c r="I1637" s="58"/>
      <c r="J1637" s="58"/>
    </row>
    <row r="1638" spans="1:10" ht="16" x14ac:dyDescent="0.2">
      <c r="A1638" s="58"/>
      <c r="B1638" s="58"/>
      <c r="C1638" s="58"/>
      <c r="D1638" s="58"/>
      <c r="E1638" s="58"/>
      <c r="F1638" s="58"/>
      <c r="G1638" s="58"/>
      <c r="H1638" s="58"/>
      <c r="I1638" s="58"/>
      <c r="J1638" s="58"/>
    </row>
    <row r="1639" spans="1:10" ht="16" x14ac:dyDescent="0.2">
      <c r="A1639" s="58"/>
      <c r="B1639" s="58"/>
      <c r="C1639" s="58"/>
      <c r="D1639" s="58"/>
      <c r="E1639" s="58"/>
      <c r="F1639" s="58"/>
      <c r="G1639" s="58"/>
      <c r="H1639" s="58"/>
      <c r="I1639" s="58"/>
      <c r="J1639" s="58"/>
    </row>
    <row r="1640" spans="1:10" ht="16" x14ac:dyDescent="0.2">
      <c r="A1640" s="58"/>
      <c r="B1640" s="58"/>
      <c r="C1640" s="58"/>
      <c r="D1640" s="58"/>
      <c r="E1640" s="58"/>
      <c r="F1640" s="58"/>
      <c r="G1640" s="58"/>
      <c r="H1640" s="58"/>
      <c r="I1640" s="58"/>
      <c r="J1640" s="58"/>
    </row>
    <row r="1641" spans="1:10" ht="16" x14ac:dyDescent="0.2">
      <c r="A1641" s="58"/>
      <c r="B1641" s="58"/>
      <c r="C1641" s="58"/>
      <c r="D1641" s="58"/>
      <c r="E1641" s="58"/>
      <c r="F1641" s="58"/>
      <c r="G1641" s="58"/>
      <c r="H1641" s="58"/>
      <c r="I1641" s="58"/>
      <c r="J1641" s="58"/>
    </row>
    <row r="1642" spans="1:10" ht="16" x14ac:dyDescent="0.2">
      <c r="A1642" s="58"/>
      <c r="B1642" s="58"/>
      <c r="C1642" s="58"/>
      <c r="D1642" s="58"/>
      <c r="E1642" s="58"/>
      <c r="F1642" s="58"/>
      <c r="G1642" s="58"/>
      <c r="H1642" s="58"/>
      <c r="I1642" s="58"/>
      <c r="J1642" s="58"/>
    </row>
    <row r="1643" spans="1:10" ht="16" x14ac:dyDescent="0.2">
      <c r="A1643" s="58"/>
      <c r="B1643" s="58"/>
      <c r="C1643" s="58"/>
      <c r="D1643" s="58"/>
      <c r="E1643" s="58"/>
      <c r="F1643" s="58"/>
      <c r="G1643" s="58"/>
      <c r="H1643" s="58"/>
      <c r="I1643" s="58"/>
      <c r="J1643" s="58"/>
    </row>
    <row r="1644" spans="1:10" ht="16" x14ac:dyDescent="0.2">
      <c r="A1644" s="58"/>
      <c r="B1644" s="58"/>
      <c r="C1644" s="58"/>
      <c r="D1644" s="58"/>
      <c r="E1644" s="58"/>
      <c r="F1644" s="58"/>
      <c r="G1644" s="58"/>
      <c r="H1644" s="58"/>
      <c r="I1644" s="58"/>
      <c r="J1644" s="58"/>
    </row>
    <row r="1645" spans="1:10" ht="16" x14ac:dyDescent="0.2">
      <c r="A1645" s="58"/>
      <c r="B1645" s="58"/>
      <c r="C1645" s="58"/>
      <c r="D1645" s="58"/>
      <c r="E1645" s="58"/>
      <c r="F1645" s="58"/>
      <c r="G1645" s="58"/>
      <c r="H1645" s="58"/>
      <c r="I1645" s="58"/>
      <c r="J1645" s="58"/>
    </row>
    <row r="1646" spans="1:10" ht="16" x14ac:dyDescent="0.2">
      <c r="A1646" s="58"/>
      <c r="B1646" s="58"/>
      <c r="C1646" s="58"/>
      <c r="D1646" s="58"/>
      <c r="E1646" s="58"/>
      <c r="F1646" s="58"/>
      <c r="G1646" s="58"/>
      <c r="H1646" s="58"/>
      <c r="I1646" s="58"/>
      <c r="J1646" s="58"/>
    </row>
    <row r="1647" spans="1:10" ht="16" x14ac:dyDescent="0.2">
      <c r="A1647" s="58"/>
      <c r="B1647" s="58"/>
      <c r="C1647" s="58"/>
      <c r="D1647" s="58"/>
      <c r="E1647" s="58"/>
      <c r="F1647" s="58"/>
      <c r="G1647" s="58"/>
      <c r="H1647" s="58"/>
      <c r="I1647" s="58"/>
      <c r="J1647" s="58"/>
    </row>
    <row r="1648" spans="1:10" ht="16" x14ac:dyDescent="0.2">
      <c r="A1648" s="58"/>
      <c r="B1648" s="58"/>
      <c r="C1648" s="58"/>
      <c r="D1648" s="58"/>
      <c r="E1648" s="58"/>
      <c r="F1648" s="58"/>
      <c r="G1648" s="58"/>
      <c r="H1648" s="58"/>
      <c r="I1648" s="58"/>
      <c r="J1648" s="58"/>
    </row>
    <row r="1649" spans="1:10" ht="16" x14ac:dyDescent="0.2">
      <c r="A1649" s="58"/>
      <c r="B1649" s="58"/>
      <c r="C1649" s="58"/>
      <c r="D1649" s="58"/>
      <c r="E1649" s="58"/>
      <c r="F1649" s="58"/>
      <c r="G1649" s="58"/>
      <c r="H1649" s="58"/>
      <c r="I1649" s="58"/>
      <c r="J1649" s="58"/>
    </row>
    <row r="1650" spans="1:10" ht="16" x14ac:dyDescent="0.2">
      <c r="A1650" s="58"/>
      <c r="B1650" s="58"/>
      <c r="C1650" s="58"/>
      <c r="D1650" s="58"/>
      <c r="E1650" s="58"/>
      <c r="F1650" s="58"/>
      <c r="G1650" s="58"/>
      <c r="H1650" s="58"/>
      <c r="I1650" s="58"/>
      <c r="J1650" s="58"/>
    </row>
    <row r="1651" spans="1:10" ht="16" x14ac:dyDescent="0.2">
      <c r="A1651" s="58"/>
      <c r="B1651" s="58"/>
      <c r="C1651" s="58"/>
      <c r="D1651" s="58"/>
      <c r="E1651" s="58"/>
      <c r="F1651" s="58"/>
      <c r="G1651" s="58"/>
      <c r="H1651" s="58"/>
      <c r="I1651" s="58"/>
      <c r="J1651" s="58"/>
    </row>
    <row r="1652" spans="1:10" ht="16" x14ac:dyDescent="0.2">
      <c r="A1652" s="58"/>
      <c r="B1652" s="58"/>
      <c r="C1652" s="58"/>
      <c r="D1652" s="58"/>
      <c r="E1652" s="58"/>
      <c r="F1652" s="58"/>
      <c r="G1652" s="58"/>
      <c r="H1652" s="58"/>
      <c r="I1652" s="58"/>
      <c r="J1652" s="58"/>
    </row>
    <row r="1653" spans="1:10" ht="16" x14ac:dyDescent="0.2">
      <c r="A1653" s="58"/>
      <c r="B1653" s="58"/>
      <c r="C1653" s="58"/>
      <c r="D1653" s="58"/>
      <c r="E1653" s="58"/>
      <c r="F1653" s="58"/>
      <c r="G1653" s="58"/>
      <c r="H1653" s="58"/>
      <c r="I1653" s="58"/>
      <c r="J1653" s="58"/>
    </row>
    <row r="1654" spans="1:10" ht="16" x14ac:dyDescent="0.2">
      <c r="A1654" s="58"/>
      <c r="B1654" s="58"/>
      <c r="C1654" s="58"/>
      <c r="D1654" s="58"/>
      <c r="E1654" s="58"/>
      <c r="F1654" s="58"/>
      <c r="G1654" s="58"/>
      <c r="H1654" s="58"/>
      <c r="I1654" s="58"/>
      <c r="J1654" s="58"/>
    </row>
    <row r="1655" spans="1:10" ht="16" x14ac:dyDescent="0.2">
      <c r="A1655" s="58"/>
      <c r="B1655" s="58"/>
      <c r="C1655" s="58"/>
      <c r="D1655" s="58"/>
      <c r="E1655" s="58"/>
      <c r="F1655" s="58"/>
      <c r="G1655" s="58"/>
      <c r="H1655" s="58"/>
      <c r="I1655" s="58"/>
      <c r="J1655" s="58"/>
    </row>
    <row r="1656" spans="1:10" ht="16" x14ac:dyDescent="0.2">
      <c r="A1656" s="58"/>
      <c r="B1656" s="58"/>
      <c r="C1656" s="58"/>
      <c r="D1656" s="58"/>
      <c r="E1656" s="58"/>
      <c r="F1656" s="58"/>
      <c r="G1656" s="58"/>
      <c r="H1656" s="58"/>
      <c r="I1656" s="58"/>
      <c r="J1656" s="58"/>
    </row>
    <row r="1657" spans="1:10" ht="16" x14ac:dyDescent="0.2">
      <c r="A1657" s="58"/>
      <c r="B1657" s="58"/>
      <c r="C1657" s="58"/>
      <c r="D1657" s="58"/>
      <c r="E1657" s="58"/>
      <c r="F1657" s="58"/>
      <c r="G1657" s="58"/>
      <c r="H1657" s="58"/>
      <c r="I1657" s="58"/>
      <c r="J1657" s="58"/>
    </row>
    <row r="1658" spans="1:10" ht="16" x14ac:dyDescent="0.2">
      <c r="A1658" s="58"/>
      <c r="B1658" s="58"/>
      <c r="C1658" s="58"/>
      <c r="D1658" s="58"/>
      <c r="E1658" s="58"/>
      <c r="F1658" s="58"/>
      <c r="G1658" s="58"/>
      <c r="H1658" s="58"/>
      <c r="I1658" s="58"/>
      <c r="J1658" s="58"/>
    </row>
    <row r="1659" spans="1:10" ht="16" x14ac:dyDescent="0.2">
      <c r="A1659" s="58"/>
      <c r="B1659" s="58"/>
      <c r="C1659" s="58"/>
      <c r="D1659" s="58"/>
      <c r="E1659" s="58"/>
      <c r="F1659" s="58"/>
      <c r="G1659" s="58"/>
      <c r="H1659" s="58"/>
      <c r="I1659" s="58"/>
      <c r="J1659" s="58"/>
    </row>
    <row r="1660" spans="1:10" ht="16" x14ac:dyDescent="0.2">
      <c r="A1660" s="58"/>
      <c r="B1660" s="58"/>
      <c r="C1660" s="58"/>
      <c r="D1660" s="58"/>
      <c r="E1660" s="58"/>
      <c r="F1660" s="58"/>
      <c r="G1660" s="58"/>
      <c r="H1660" s="58"/>
      <c r="I1660" s="58"/>
      <c r="J1660" s="58"/>
    </row>
    <row r="1661" spans="1:10" ht="16" x14ac:dyDescent="0.2">
      <c r="A1661" s="58"/>
      <c r="B1661" s="58"/>
      <c r="C1661" s="58"/>
      <c r="D1661" s="58"/>
      <c r="E1661" s="58"/>
      <c r="F1661" s="58"/>
      <c r="G1661" s="58"/>
      <c r="H1661" s="58"/>
      <c r="I1661" s="58"/>
      <c r="J1661" s="58"/>
    </row>
    <row r="1662" spans="1:10" ht="16" x14ac:dyDescent="0.2">
      <c r="A1662" s="58"/>
      <c r="B1662" s="58"/>
      <c r="C1662" s="58"/>
      <c r="D1662" s="58"/>
      <c r="E1662" s="58"/>
      <c r="F1662" s="58"/>
      <c r="G1662" s="58"/>
      <c r="H1662" s="58"/>
      <c r="I1662" s="58"/>
      <c r="J1662" s="58"/>
    </row>
    <row r="1663" spans="1:10" ht="16" x14ac:dyDescent="0.2">
      <c r="A1663" s="58"/>
      <c r="B1663" s="58"/>
      <c r="C1663" s="58"/>
      <c r="D1663" s="58"/>
      <c r="E1663" s="58"/>
      <c r="F1663" s="58"/>
      <c r="G1663" s="58"/>
      <c r="H1663" s="58"/>
      <c r="I1663" s="58"/>
      <c r="J1663" s="58"/>
    </row>
    <row r="1664" spans="1:10" ht="16" x14ac:dyDescent="0.2">
      <c r="A1664" s="58"/>
      <c r="B1664" s="58"/>
      <c r="C1664" s="58"/>
      <c r="D1664" s="58"/>
      <c r="E1664" s="58"/>
      <c r="F1664" s="58"/>
      <c r="G1664" s="58"/>
      <c r="H1664" s="58"/>
      <c r="I1664" s="58"/>
      <c r="J1664" s="58"/>
    </row>
    <row r="1665" spans="1:10" ht="16" x14ac:dyDescent="0.2">
      <c r="A1665" s="58"/>
      <c r="B1665" s="58"/>
      <c r="C1665" s="58"/>
      <c r="D1665" s="58"/>
      <c r="E1665" s="58"/>
      <c r="F1665" s="58"/>
      <c r="G1665" s="58"/>
      <c r="H1665" s="58"/>
      <c r="I1665" s="58"/>
      <c r="J1665" s="58"/>
    </row>
    <row r="1666" spans="1:10" ht="16" x14ac:dyDescent="0.2">
      <c r="A1666" s="58"/>
      <c r="B1666" s="58"/>
      <c r="C1666" s="58"/>
      <c r="D1666" s="58"/>
      <c r="E1666" s="58"/>
      <c r="F1666" s="58"/>
      <c r="G1666" s="58"/>
      <c r="H1666" s="58"/>
      <c r="I1666" s="58"/>
      <c r="J1666" s="58"/>
    </row>
    <row r="1667" spans="1:10" ht="16" x14ac:dyDescent="0.2">
      <c r="A1667" s="58"/>
      <c r="B1667" s="58"/>
      <c r="C1667" s="58"/>
      <c r="D1667" s="58"/>
      <c r="E1667" s="58"/>
      <c r="F1667" s="58"/>
      <c r="G1667" s="58"/>
      <c r="H1667" s="58"/>
      <c r="I1667" s="58"/>
      <c r="J1667" s="58"/>
    </row>
    <row r="1668" spans="1:10" ht="16" x14ac:dyDescent="0.2">
      <c r="A1668" s="58"/>
      <c r="B1668" s="58"/>
      <c r="C1668" s="58"/>
      <c r="D1668" s="58"/>
      <c r="E1668" s="58"/>
      <c r="F1668" s="58"/>
      <c r="G1668" s="58"/>
      <c r="H1668" s="58"/>
      <c r="I1668" s="58"/>
      <c r="J1668" s="58"/>
    </row>
    <row r="1669" spans="1:10" ht="16" x14ac:dyDescent="0.2">
      <c r="A1669" s="58"/>
      <c r="B1669" s="58"/>
      <c r="C1669" s="58"/>
      <c r="D1669" s="58"/>
      <c r="E1669" s="58"/>
      <c r="F1669" s="58"/>
      <c r="G1669" s="58"/>
      <c r="H1669" s="58"/>
      <c r="I1669" s="58"/>
      <c r="J1669" s="58"/>
    </row>
    <row r="1670" spans="1:10" ht="16" x14ac:dyDescent="0.2">
      <c r="A1670" s="58"/>
      <c r="B1670" s="58"/>
      <c r="C1670" s="58"/>
      <c r="D1670" s="58"/>
      <c r="E1670" s="58"/>
      <c r="F1670" s="58"/>
      <c r="G1670" s="58"/>
      <c r="H1670" s="58"/>
      <c r="I1670" s="58"/>
      <c r="J1670" s="58"/>
    </row>
    <row r="1671" spans="1:10" ht="16" x14ac:dyDescent="0.2">
      <c r="A1671" s="58"/>
      <c r="B1671" s="58"/>
      <c r="C1671" s="58"/>
      <c r="D1671" s="58"/>
      <c r="E1671" s="58"/>
      <c r="F1671" s="58"/>
      <c r="G1671" s="58"/>
      <c r="H1671" s="58"/>
      <c r="I1671" s="58"/>
      <c r="J1671" s="58"/>
    </row>
    <row r="1672" spans="1:10" ht="16" x14ac:dyDescent="0.2">
      <c r="A1672" s="58"/>
      <c r="B1672" s="58"/>
      <c r="C1672" s="58"/>
      <c r="D1672" s="58"/>
      <c r="E1672" s="58"/>
      <c r="F1672" s="58"/>
      <c r="G1672" s="58"/>
      <c r="H1672" s="58"/>
      <c r="I1672" s="58"/>
      <c r="J1672" s="58"/>
    </row>
    <row r="1673" spans="1:10" ht="16" x14ac:dyDescent="0.2">
      <c r="A1673" s="58"/>
      <c r="B1673" s="58"/>
      <c r="C1673" s="58"/>
      <c r="D1673" s="58"/>
      <c r="E1673" s="58"/>
      <c r="F1673" s="58"/>
      <c r="G1673" s="58"/>
      <c r="H1673" s="58"/>
      <c r="I1673" s="58"/>
      <c r="J1673" s="58"/>
    </row>
    <row r="1674" spans="1:10" ht="16" x14ac:dyDescent="0.2">
      <c r="A1674" s="58"/>
      <c r="B1674" s="58"/>
      <c r="C1674" s="58"/>
      <c r="D1674" s="58"/>
      <c r="E1674" s="58"/>
      <c r="F1674" s="58"/>
      <c r="G1674" s="58"/>
      <c r="H1674" s="58"/>
      <c r="I1674" s="58"/>
      <c r="J1674" s="58"/>
    </row>
    <row r="1675" spans="1:10" ht="16" x14ac:dyDescent="0.2">
      <c r="A1675" s="58"/>
      <c r="B1675" s="58"/>
      <c r="C1675" s="58"/>
      <c r="D1675" s="58"/>
      <c r="E1675" s="58"/>
      <c r="F1675" s="58"/>
      <c r="G1675" s="58"/>
      <c r="H1675" s="58"/>
      <c r="I1675" s="58"/>
      <c r="J1675" s="58"/>
    </row>
    <row r="1676" spans="1:10" ht="16" x14ac:dyDescent="0.2">
      <c r="A1676" s="58"/>
      <c r="B1676" s="58"/>
      <c r="C1676" s="58"/>
      <c r="D1676" s="58"/>
      <c r="E1676" s="58"/>
      <c r="F1676" s="58"/>
      <c r="G1676" s="58"/>
      <c r="H1676" s="58"/>
      <c r="I1676" s="58"/>
      <c r="J1676" s="58"/>
    </row>
    <row r="1677" spans="1:10" ht="16" x14ac:dyDescent="0.2">
      <c r="A1677" s="58"/>
      <c r="B1677" s="58"/>
      <c r="C1677" s="58"/>
      <c r="D1677" s="58"/>
      <c r="E1677" s="58"/>
      <c r="F1677" s="58"/>
      <c r="G1677" s="58"/>
      <c r="H1677" s="58"/>
      <c r="I1677" s="58"/>
      <c r="J1677" s="58"/>
    </row>
    <row r="1678" spans="1:10" ht="16" x14ac:dyDescent="0.2">
      <c r="A1678" s="58"/>
      <c r="B1678" s="58"/>
      <c r="C1678" s="58"/>
      <c r="D1678" s="58"/>
      <c r="E1678" s="58"/>
      <c r="F1678" s="58"/>
      <c r="G1678" s="58"/>
      <c r="H1678" s="58"/>
      <c r="I1678" s="58"/>
      <c r="J1678" s="58"/>
    </row>
    <row r="1679" spans="1:10" ht="16" x14ac:dyDescent="0.2">
      <c r="A1679" s="58"/>
      <c r="B1679" s="58"/>
      <c r="C1679" s="58"/>
      <c r="D1679" s="58"/>
      <c r="E1679" s="58"/>
      <c r="F1679" s="58"/>
      <c r="G1679" s="58"/>
      <c r="H1679" s="58"/>
      <c r="I1679" s="58"/>
      <c r="J1679" s="58"/>
    </row>
    <row r="1680" spans="1:10" ht="16" x14ac:dyDescent="0.2">
      <c r="A1680" s="58"/>
      <c r="B1680" s="58"/>
      <c r="C1680" s="58"/>
      <c r="D1680" s="58"/>
      <c r="E1680" s="58"/>
      <c r="F1680" s="58"/>
      <c r="G1680" s="58"/>
      <c r="H1680" s="58"/>
      <c r="I1680" s="58"/>
      <c r="J1680" s="58"/>
    </row>
    <row r="1681" spans="1:10" ht="16" x14ac:dyDescent="0.2">
      <c r="A1681" s="58"/>
      <c r="B1681" s="58"/>
      <c r="C1681" s="58"/>
      <c r="D1681" s="58"/>
      <c r="E1681" s="58"/>
      <c r="F1681" s="58"/>
      <c r="G1681" s="58"/>
      <c r="H1681" s="58"/>
      <c r="I1681" s="58"/>
      <c r="J1681" s="58"/>
    </row>
    <row r="1682" spans="1:10" ht="16" x14ac:dyDescent="0.2">
      <c r="A1682" s="58"/>
      <c r="B1682" s="58"/>
      <c r="C1682" s="58"/>
      <c r="D1682" s="58"/>
      <c r="E1682" s="58"/>
      <c r="F1682" s="58"/>
      <c r="G1682" s="58"/>
      <c r="H1682" s="58"/>
      <c r="I1682" s="58"/>
      <c r="J1682" s="58"/>
    </row>
    <row r="1683" spans="1:10" ht="16" x14ac:dyDescent="0.2">
      <c r="A1683" s="58"/>
      <c r="B1683" s="58"/>
      <c r="C1683" s="58"/>
      <c r="D1683" s="58"/>
      <c r="E1683" s="58"/>
      <c r="F1683" s="58"/>
      <c r="G1683" s="58"/>
      <c r="H1683" s="58"/>
      <c r="I1683" s="58"/>
      <c r="J1683" s="58"/>
    </row>
    <row r="1684" spans="1:10" ht="16" x14ac:dyDescent="0.2">
      <c r="A1684" s="58"/>
      <c r="B1684" s="58"/>
      <c r="C1684" s="58"/>
      <c r="D1684" s="58"/>
      <c r="E1684" s="58"/>
      <c r="F1684" s="58"/>
      <c r="G1684" s="58"/>
      <c r="H1684" s="58"/>
      <c r="I1684" s="58"/>
      <c r="J1684" s="58"/>
    </row>
    <row r="1685" spans="1:10" ht="16" x14ac:dyDescent="0.2">
      <c r="A1685" s="58"/>
      <c r="B1685" s="58"/>
      <c r="C1685" s="58"/>
      <c r="D1685" s="58"/>
      <c r="E1685" s="58"/>
      <c r="F1685" s="58"/>
      <c r="G1685" s="58"/>
      <c r="H1685" s="58"/>
      <c r="I1685" s="58"/>
      <c r="J1685" s="58"/>
    </row>
  </sheetData>
  <pageMargins left="0.7" right="0.7" top="0.75" bottom="0.75" header="0.3" footer="0.3"/>
  <pageSetup paperSize="9" orientation="portrait" horizontalDpi="0" verticalDpi="0"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showGridLines="0" workbookViewId="0">
      <selection activeCell="A100" sqref="A100"/>
    </sheetView>
  </sheetViews>
  <sheetFormatPr baseColWidth="10" defaultColWidth="6.625" defaultRowHeight="13" x14ac:dyDescent="0.15"/>
  <cols>
    <col min="1" max="16384" width="6.625" style="189"/>
  </cols>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Z36"/>
  <sheetViews>
    <sheetView topLeftCell="A22" workbookViewId="0">
      <selection activeCell="C35" sqref="C35"/>
    </sheetView>
  </sheetViews>
  <sheetFormatPr baseColWidth="10" defaultColWidth="10.625" defaultRowHeight="16" x14ac:dyDescent="0.2"/>
  <cols>
    <col min="2" max="2" width="10.625" style="155"/>
    <col min="3" max="3" width="93.25" customWidth="1"/>
  </cols>
  <sheetData>
    <row r="1" spans="1:26" s="85" customFormat="1" ht="36" customHeight="1" x14ac:dyDescent="0.15">
      <c r="A1" s="470" t="s">
        <v>2315</v>
      </c>
      <c r="B1" s="471"/>
      <c r="C1" s="472"/>
      <c r="D1" s="147"/>
      <c r="E1" s="147"/>
      <c r="F1" s="147"/>
      <c r="G1" s="147"/>
      <c r="H1" s="147"/>
      <c r="I1" s="148"/>
      <c r="J1" s="149"/>
      <c r="K1" s="149"/>
      <c r="L1" s="149"/>
      <c r="M1" s="149"/>
      <c r="N1" s="149"/>
      <c r="O1" s="149"/>
      <c r="P1" s="149"/>
      <c r="Q1" s="149"/>
      <c r="R1" s="149"/>
      <c r="S1" s="149"/>
      <c r="T1" s="149"/>
      <c r="U1" s="149"/>
      <c r="V1" s="149"/>
      <c r="W1" s="149"/>
      <c r="X1" s="149"/>
      <c r="Y1" s="149"/>
      <c r="Z1" s="149"/>
    </row>
    <row r="2" spans="1:26" s="85" customFormat="1" ht="25.5" customHeight="1" x14ac:dyDescent="0.15">
      <c r="A2" s="473" t="s">
        <v>75</v>
      </c>
      <c r="B2" s="474"/>
      <c r="C2" s="475"/>
      <c r="D2" s="150"/>
      <c r="E2" s="150"/>
      <c r="F2" s="150"/>
      <c r="G2" s="150"/>
      <c r="H2" s="150"/>
      <c r="I2" s="148"/>
      <c r="J2" s="149"/>
      <c r="K2" s="149"/>
      <c r="L2" s="149"/>
      <c r="M2" s="149"/>
      <c r="N2" s="149"/>
      <c r="O2" s="149"/>
      <c r="P2" s="149"/>
      <c r="Q2" s="149"/>
      <c r="R2" s="149"/>
      <c r="S2" s="149"/>
      <c r="T2" s="149"/>
      <c r="U2" s="149"/>
      <c r="V2" s="149"/>
      <c r="W2" s="149"/>
      <c r="X2" s="149"/>
      <c r="Y2" s="149"/>
      <c r="Z2" s="149"/>
    </row>
    <row r="3" spans="1:26" s="15" customFormat="1" ht="24" customHeight="1" x14ac:dyDescent="0.2">
      <c r="A3" s="151" t="s">
        <v>113</v>
      </c>
      <c r="B3" s="151" t="s">
        <v>0</v>
      </c>
      <c r="C3" s="151" t="s">
        <v>114</v>
      </c>
      <c r="D3" s="152"/>
      <c r="E3" s="152"/>
      <c r="F3" s="152"/>
      <c r="G3" s="152"/>
      <c r="H3" s="152"/>
      <c r="I3" s="152"/>
      <c r="J3" s="152"/>
      <c r="K3" s="152"/>
      <c r="L3" s="152"/>
      <c r="M3" s="152"/>
      <c r="N3" s="152"/>
      <c r="O3" s="152"/>
      <c r="P3" s="152"/>
      <c r="Q3" s="152"/>
      <c r="R3" s="152"/>
      <c r="S3" s="152"/>
      <c r="T3" s="152"/>
      <c r="U3" s="152"/>
      <c r="V3" s="152"/>
      <c r="W3" s="152"/>
      <c r="X3" s="152"/>
      <c r="Y3" s="152"/>
      <c r="Z3" s="152"/>
    </row>
    <row r="4" spans="1:26" ht="36" customHeight="1" x14ac:dyDescent="0.2">
      <c r="A4" s="153" t="s">
        <v>115</v>
      </c>
      <c r="B4" s="154">
        <v>42586</v>
      </c>
      <c r="C4" s="153" t="s">
        <v>381</v>
      </c>
    </row>
    <row r="5" spans="1:26" ht="36" customHeight="1" x14ac:dyDescent="0.2">
      <c r="A5" s="153" t="s">
        <v>120</v>
      </c>
      <c r="B5" s="154">
        <v>42596</v>
      </c>
      <c r="C5" s="95" t="s">
        <v>2383</v>
      </c>
    </row>
    <row r="6" spans="1:26" ht="36" customHeight="1" x14ac:dyDescent="0.2">
      <c r="A6" s="153" t="s">
        <v>121</v>
      </c>
      <c r="B6" s="154">
        <v>42597</v>
      </c>
      <c r="C6" s="153" t="s">
        <v>382</v>
      </c>
    </row>
    <row r="7" spans="1:26" ht="36" customHeight="1" x14ac:dyDescent="0.2">
      <c r="A7" s="153" t="s">
        <v>122</v>
      </c>
      <c r="B7" s="154">
        <v>42598</v>
      </c>
      <c r="C7" s="153" t="s">
        <v>383</v>
      </c>
    </row>
    <row r="8" spans="1:26" ht="36" customHeight="1" x14ac:dyDescent="0.2">
      <c r="A8" s="153" t="s">
        <v>339</v>
      </c>
      <c r="B8" s="154">
        <v>42606</v>
      </c>
      <c r="C8" s="153" t="s">
        <v>384</v>
      </c>
    </row>
    <row r="9" spans="1:26" ht="36" customHeight="1" x14ac:dyDescent="0.2">
      <c r="A9" s="153" t="s">
        <v>340</v>
      </c>
      <c r="B9" s="154">
        <v>42607</v>
      </c>
      <c r="C9" s="153" t="s">
        <v>385</v>
      </c>
    </row>
    <row r="10" spans="1:26" ht="36" customHeight="1" x14ac:dyDescent="0.2">
      <c r="A10" s="153" t="s">
        <v>356</v>
      </c>
      <c r="B10" s="154">
        <v>42608</v>
      </c>
      <c r="C10" s="153" t="s">
        <v>386</v>
      </c>
    </row>
    <row r="11" spans="1:26" ht="36" customHeight="1" x14ac:dyDescent="0.2">
      <c r="A11" s="153" t="s">
        <v>366</v>
      </c>
      <c r="B11" s="154">
        <v>42608</v>
      </c>
      <c r="C11" s="153" t="s">
        <v>367</v>
      </c>
    </row>
    <row r="12" spans="1:26" ht="36" customHeight="1" x14ac:dyDescent="0.2">
      <c r="A12" s="153" t="s">
        <v>368</v>
      </c>
      <c r="B12" s="154">
        <v>42634</v>
      </c>
      <c r="C12" s="153" t="s">
        <v>369</v>
      </c>
    </row>
    <row r="13" spans="1:26" ht="36" customHeight="1" x14ac:dyDescent="0.2">
      <c r="A13" s="153" t="s">
        <v>372</v>
      </c>
      <c r="B13" s="154">
        <v>42636</v>
      </c>
      <c r="C13" s="153" t="s">
        <v>380</v>
      </c>
    </row>
    <row r="14" spans="1:26" ht="36" customHeight="1" x14ac:dyDescent="0.2">
      <c r="A14" s="153" t="s">
        <v>378</v>
      </c>
      <c r="B14" s="154">
        <v>42639</v>
      </c>
      <c r="C14" s="153" t="s">
        <v>379</v>
      </c>
    </row>
    <row r="15" spans="1:26" ht="36" customHeight="1" x14ac:dyDescent="0.2">
      <c r="A15" s="153" t="s">
        <v>393</v>
      </c>
      <c r="B15" s="154">
        <v>42649</v>
      </c>
      <c r="C15" s="153" t="s">
        <v>410</v>
      </c>
    </row>
    <row r="16" spans="1:26" ht="36" customHeight="1" x14ac:dyDescent="0.2">
      <c r="A16" s="153" t="s">
        <v>394</v>
      </c>
      <c r="B16" s="154">
        <v>42660</v>
      </c>
      <c r="C16" s="153" t="s">
        <v>411</v>
      </c>
    </row>
    <row r="17" spans="1:3" ht="36" customHeight="1" x14ac:dyDescent="0.2">
      <c r="A17" s="153" t="s">
        <v>395</v>
      </c>
      <c r="B17" s="154">
        <v>42690</v>
      </c>
      <c r="C17" s="153" t="s">
        <v>396</v>
      </c>
    </row>
    <row r="18" spans="1:3" ht="36" customHeight="1" x14ac:dyDescent="0.2">
      <c r="A18" s="153" t="s">
        <v>402</v>
      </c>
      <c r="B18" s="154">
        <v>42695</v>
      </c>
      <c r="C18" s="95" t="s">
        <v>2384</v>
      </c>
    </row>
    <row r="19" spans="1:3" ht="36" customHeight="1" x14ac:dyDescent="0.2">
      <c r="A19" s="153" t="s">
        <v>408</v>
      </c>
      <c r="B19" s="154">
        <v>42697</v>
      </c>
      <c r="C19" s="153" t="s">
        <v>409</v>
      </c>
    </row>
    <row r="20" spans="1:3" ht="36" customHeight="1" x14ac:dyDescent="0.2">
      <c r="A20" s="153" t="s">
        <v>418</v>
      </c>
      <c r="B20" s="154">
        <v>42847</v>
      </c>
      <c r="C20" s="153" t="s">
        <v>419</v>
      </c>
    </row>
    <row r="21" spans="1:3" ht="36" customHeight="1" x14ac:dyDescent="0.2">
      <c r="A21" s="153" t="s">
        <v>420</v>
      </c>
      <c r="B21" s="154">
        <v>42853</v>
      </c>
      <c r="C21" s="153" t="s">
        <v>421</v>
      </c>
    </row>
    <row r="22" spans="1:3" ht="36" customHeight="1" x14ac:dyDescent="0.2">
      <c r="A22" s="153" t="s">
        <v>632</v>
      </c>
      <c r="B22" s="154">
        <v>43032</v>
      </c>
      <c r="C22" s="153" t="s">
        <v>633</v>
      </c>
    </row>
    <row r="23" spans="1:3" ht="36" customHeight="1" x14ac:dyDescent="0.2">
      <c r="A23" s="95" t="s">
        <v>2287</v>
      </c>
      <c r="B23" s="154">
        <v>43386</v>
      </c>
      <c r="C23" s="95" t="s">
        <v>2300</v>
      </c>
    </row>
    <row r="24" spans="1:3" ht="36" customHeight="1" x14ac:dyDescent="0.2">
      <c r="A24" s="95" t="s">
        <v>2309</v>
      </c>
      <c r="B24" s="154">
        <v>43405</v>
      </c>
      <c r="C24" s="95" t="s">
        <v>2310</v>
      </c>
    </row>
    <row r="25" spans="1:3" ht="36" customHeight="1" x14ac:dyDescent="0.2">
      <c r="A25" s="95" t="s">
        <v>2367</v>
      </c>
      <c r="B25" s="154">
        <v>43490</v>
      </c>
      <c r="C25" s="95" t="s">
        <v>2311</v>
      </c>
    </row>
    <row r="26" spans="1:3" ht="36" customHeight="1" x14ac:dyDescent="0.2">
      <c r="A26" s="95" t="s">
        <v>2368</v>
      </c>
      <c r="B26" s="154">
        <v>43543</v>
      </c>
      <c r="C26" s="153" t="s">
        <v>2312</v>
      </c>
    </row>
    <row r="27" spans="1:3" ht="36" customHeight="1" x14ac:dyDescent="0.2">
      <c r="A27" s="153" t="s">
        <v>2369</v>
      </c>
      <c r="B27" s="154">
        <v>43584</v>
      </c>
      <c r="C27" s="153" t="s">
        <v>2313</v>
      </c>
    </row>
    <row r="28" spans="1:3" ht="36" customHeight="1" x14ac:dyDescent="0.2">
      <c r="A28" s="153" t="s">
        <v>2370</v>
      </c>
      <c r="B28" s="154">
        <v>43742</v>
      </c>
      <c r="C28" s="153" t="s">
        <v>2359</v>
      </c>
    </row>
    <row r="29" spans="1:3" ht="36" customHeight="1" x14ac:dyDescent="0.2">
      <c r="A29" s="153" t="s">
        <v>2385</v>
      </c>
      <c r="B29" s="154">
        <v>43790</v>
      </c>
      <c r="C29" s="153" t="s">
        <v>2386</v>
      </c>
    </row>
    <row r="30" spans="1:3" ht="36" customHeight="1" x14ac:dyDescent="0.2">
      <c r="A30" s="95" t="s">
        <v>3133</v>
      </c>
      <c r="B30" s="154">
        <v>44547</v>
      </c>
      <c r="C30" s="95" t="s">
        <v>3132</v>
      </c>
    </row>
    <row r="31" spans="1:3" ht="36" customHeight="1" x14ac:dyDescent="0.2">
      <c r="A31" s="95" t="s">
        <v>3131</v>
      </c>
      <c r="B31" s="154">
        <v>44596</v>
      </c>
      <c r="C31" s="95" t="s">
        <v>3136</v>
      </c>
    </row>
    <row r="32" spans="1:3" ht="36" customHeight="1" x14ac:dyDescent="0.2">
      <c r="A32" s="95" t="s">
        <v>3131</v>
      </c>
      <c r="B32" s="154">
        <v>44624</v>
      </c>
      <c r="C32" s="95" t="s">
        <v>3154</v>
      </c>
    </row>
    <row r="33" spans="1:3" ht="36" customHeight="1" x14ac:dyDescent="0.2">
      <c r="A33" s="95" t="s">
        <v>3131</v>
      </c>
      <c r="B33" s="154">
        <v>44627</v>
      </c>
      <c r="C33" s="153" t="s">
        <v>3149</v>
      </c>
    </row>
    <row r="34" spans="1:3" ht="36" customHeight="1" x14ac:dyDescent="0.2">
      <c r="A34" s="153" t="s">
        <v>3151</v>
      </c>
      <c r="B34" s="154">
        <v>44629</v>
      </c>
      <c r="C34" s="153" t="s">
        <v>3152</v>
      </c>
    </row>
    <row r="35" spans="1:3" ht="36" customHeight="1" x14ac:dyDescent="0.2">
      <c r="A35" s="153" t="s">
        <v>3153</v>
      </c>
      <c r="B35" s="154">
        <v>44634</v>
      </c>
      <c r="C35" s="153" t="s">
        <v>3155</v>
      </c>
    </row>
    <row r="36" spans="1:3" ht="36" customHeight="1" x14ac:dyDescent="0.2">
      <c r="A36" s="153"/>
      <c r="B36" s="188"/>
      <c r="C36" s="153"/>
    </row>
  </sheetData>
  <mergeCells count="2">
    <mergeCell ref="A1:C1"/>
    <mergeCell ref="A2:C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IV35"/>
  <sheetViews>
    <sheetView topLeftCell="A6" zoomScaleNormal="100" workbookViewId="0">
      <selection activeCell="A4" sqref="A4:B4"/>
    </sheetView>
  </sheetViews>
  <sheetFormatPr baseColWidth="10" defaultColWidth="10.625" defaultRowHeight="16" x14ac:dyDescent="0.2"/>
  <cols>
    <col min="1" max="1" width="18.375" customWidth="1"/>
    <col min="2" max="2" width="88.125" customWidth="1"/>
  </cols>
  <sheetData>
    <row r="1" spans="1:256" ht="45.75" customHeight="1" x14ac:dyDescent="0.2">
      <c r="A1" s="377" t="s">
        <v>2362</v>
      </c>
      <c r="B1" s="377"/>
    </row>
    <row r="2" spans="1:256" ht="26" customHeight="1" x14ac:dyDescent="0.15">
      <c r="A2" s="378"/>
      <c r="B2" s="378"/>
      <c r="C2" s="19"/>
      <c r="D2" s="19"/>
      <c r="E2" s="19"/>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s="15" customFormat="1" ht="24" customHeight="1" x14ac:dyDescent="0.2">
      <c r="A3" s="375" t="s">
        <v>357</v>
      </c>
      <c r="B3" s="376"/>
    </row>
    <row r="4" spans="1:256" ht="72" customHeight="1" x14ac:dyDescent="0.2">
      <c r="A4" s="374" t="s">
        <v>2301</v>
      </c>
      <c r="B4" s="374"/>
    </row>
    <row r="5" spans="1:256" s="15" customFormat="1" ht="24" customHeight="1" x14ac:dyDescent="0.2">
      <c r="A5" s="375" t="s">
        <v>358</v>
      </c>
      <c r="B5" s="376"/>
    </row>
    <row r="6" spans="1:256" ht="84" customHeight="1" x14ac:dyDescent="0.2">
      <c r="A6" s="374" t="s">
        <v>2361</v>
      </c>
      <c r="B6" s="374"/>
    </row>
    <row r="7" spans="1:256" ht="55.25" customHeight="1" x14ac:dyDescent="0.2">
      <c r="A7" s="20" t="s">
        <v>1</v>
      </c>
      <c r="B7" s="13" t="s">
        <v>3137</v>
      </c>
    </row>
    <row r="8" spans="1:256" ht="54" customHeight="1" x14ac:dyDescent="0.2">
      <c r="A8" s="20" t="s">
        <v>11</v>
      </c>
      <c r="B8" s="13" t="s">
        <v>360</v>
      </c>
    </row>
    <row r="9" spans="1:256" ht="36" customHeight="1" x14ac:dyDescent="0.2">
      <c r="A9" s="20" t="s">
        <v>16</v>
      </c>
      <c r="B9" s="13" t="s">
        <v>2302</v>
      </c>
    </row>
    <row r="10" spans="1:256" ht="36" customHeight="1" x14ac:dyDescent="0.2">
      <c r="A10" s="20" t="s">
        <v>118</v>
      </c>
      <c r="B10" s="13" t="s">
        <v>361</v>
      </c>
    </row>
    <row r="11" spans="1:256" ht="36" customHeight="1" x14ac:dyDescent="0.2">
      <c r="A11" s="20" t="s">
        <v>359</v>
      </c>
      <c r="B11" s="13" t="s">
        <v>2275</v>
      </c>
    </row>
    <row r="12" spans="1:256" ht="96" customHeight="1" x14ac:dyDescent="0.2">
      <c r="A12" s="374" t="s">
        <v>364</v>
      </c>
      <c r="B12" s="374"/>
    </row>
    <row r="13" spans="1:256" ht="124.25" customHeight="1" x14ac:dyDescent="0.2">
      <c r="A13" s="382" t="s">
        <v>362</v>
      </c>
      <c r="B13" s="383"/>
    </row>
    <row r="14" spans="1:256" s="15" customFormat="1" ht="24" customHeight="1" x14ac:dyDescent="0.2">
      <c r="A14" s="375" t="s">
        <v>365</v>
      </c>
      <c r="B14" s="376"/>
    </row>
    <row r="15" spans="1:256" ht="56" customHeight="1" x14ac:dyDescent="0.2">
      <c r="A15" s="374" t="s">
        <v>3138</v>
      </c>
      <c r="B15" s="374"/>
    </row>
    <row r="16" spans="1:256" ht="112.25" customHeight="1" x14ac:dyDescent="0.2">
      <c r="A16" s="382" t="s">
        <v>363</v>
      </c>
      <c r="B16" s="383"/>
    </row>
    <row r="17" spans="1:2" s="15" customFormat="1" ht="24" customHeight="1" x14ac:dyDescent="0.2">
      <c r="A17" s="375" t="s">
        <v>2292</v>
      </c>
      <c r="B17" s="376"/>
    </row>
    <row r="18" spans="1:2" s="85" customFormat="1" ht="36" customHeight="1" x14ac:dyDescent="0.2">
      <c r="A18" s="121" t="s">
        <v>2283</v>
      </c>
      <c r="B18" s="108" t="s">
        <v>2363</v>
      </c>
    </row>
    <row r="19" spans="1:2" s="85" customFormat="1" ht="36" customHeight="1" x14ac:dyDescent="0.2">
      <c r="A19" s="121" t="s">
        <v>2290</v>
      </c>
      <c r="B19" s="136" t="s">
        <v>2303</v>
      </c>
    </row>
    <row r="20" spans="1:2" s="85" customFormat="1" ht="36" customHeight="1" x14ac:dyDescent="0.2">
      <c r="A20" s="121" t="s">
        <v>2289</v>
      </c>
      <c r="B20" s="108" t="s">
        <v>2291</v>
      </c>
    </row>
    <row r="21" spans="1:2" s="85" customFormat="1" ht="86" customHeight="1" x14ac:dyDescent="0.2">
      <c r="A21" s="386" t="s">
        <v>2304</v>
      </c>
      <c r="B21" s="387"/>
    </row>
    <row r="22" spans="1:2" s="85" customFormat="1" ht="124" customHeight="1" x14ac:dyDescent="0.2">
      <c r="A22" s="142"/>
      <c r="B22" s="143" t="s">
        <v>2305</v>
      </c>
    </row>
    <row r="23" spans="1:2" s="15" customFormat="1" ht="24" customHeight="1" x14ac:dyDescent="0.2">
      <c r="A23" s="375" t="s">
        <v>2288</v>
      </c>
      <c r="B23" s="376"/>
    </row>
    <row r="24" spans="1:2" s="85" customFormat="1" ht="54" customHeight="1" x14ac:dyDescent="0.2">
      <c r="A24" s="385" t="s">
        <v>2306</v>
      </c>
      <c r="B24" s="374"/>
    </row>
    <row r="25" spans="1:2" ht="36" customHeight="1" x14ac:dyDescent="0.2">
      <c r="A25" s="384" t="s">
        <v>2371</v>
      </c>
      <c r="B25" s="384"/>
    </row>
    <row r="26" spans="1:2" ht="47" customHeight="1" x14ac:dyDescent="0.2">
      <c r="A26" s="381"/>
      <c r="B26" s="381"/>
    </row>
    <row r="27" spans="1:2" s="15" customFormat="1" ht="36" customHeight="1" x14ac:dyDescent="0.2">
      <c r="A27" s="379" t="s">
        <v>2281</v>
      </c>
      <c r="B27" s="380"/>
    </row>
    <row r="28" spans="1:2" s="85" customFormat="1" ht="136" customHeight="1" x14ac:dyDescent="0.2">
      <c r="A28" s="374" t="s">
        <v>3156</v>
      </c>
      <c r="B28" s="374"/>
    </row>
    <row r="29" spans="1:2" x14ac:dyDescent="0.2">
      <c r="A29" s="17"/>
    </row>
    <row r="30" spans="1:2" x14ac:dyDescent="0.2">
      <c r="A30" s="16"/>
    </row>
    <row r="32" spans="1:2" x14ac:dyDescent="0.2">
      <c r="A32" s="16"/>
    </row>
    <row r="35" spans="1:1" x14ac:dyDescent="0.2">
      <c r="A35" s="18"/>
    </row>
  </sheetData>
  <mergeCells count="19">
    <mergeCell ref="A27:B27"/>
    <mergeCell ref="A28:B28"/>
    <mergeCell ref="A26:B26"/>
    <mergeCell ref="A16:B16"/>
    <mergeCell ref="A13:B13"/>
    <mergeCell ref="A25:B25"/>
    <mergeCell ref="A23:B23"/>
    <mergeCell ref="A24:B24"/>
    <mergeCell ref="A21:B21"/>
    <mergeCell ref="A1:B1"/>
    <mergeCell ref="A2:B2"/>
    <mergeCell ref="A3:B3"/>
    <mergeCell ref="A4:B4"/>
    <mergeCell ref="A5:B5"/>
    <mergeCell ref="A6:B6"/>
    <mergeCell ref="A12:B12"/>
    <mergeCell ref="A14:B14"/>
    <mergeCell ref="A15:B15"/>
    <mergeCell ref="A17:B1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C00000"/>
  </sheetPr>
  <dimension ref="A1:IV285"/>
  <sheetViews>
    <sheetView showGridLines="0" tabSelected="1" zoomScale="120" zoomScaleNormal="120" workbookViewId="0">
      <selection activeCell="C8" sqref="C8:E8"/>
    </sheetView>
  </sheetViews>
  <sheetFormatPr baseColWidth="10" defaultColWidth="6.625" defaultRowHeight="15" customHeight="1" x14ac:dyDescent="0.15"/>
  <cols>
    <col min="1" max="1" width="8.25" style="70" customWidth="1"/>
    <col min="2" max="2" width="55.125" style="3" customWidth="1"/>
    <col min="3" max="3" width="20" style="23" customWidth="1"/>
    <col min="4" max="4" width="43.625" style="5" customWidth="1"/>
    <col min="5" max="5" width="32" style="6" customWidth="1"/>
    <col min="6" max="6" width="26.625" style="3" customWidth="1"/>
    <col min="7" max="256" width="6.625" style="3" customWidth="1"/>
  </cols>
  <sheetData>
    <row r="1" spans="1:256" ht="36" customHeight="1" x14ac:dyDescent="0.15">
      <c r="A1" s="403" t="s">
        <v>2360</v>
      </c>
      <c r="B1" s="403"/>
      <c r="C1" s="403"/>
      <c r="D1" s="403"/>
      <c r="E1" s="145" t="s">
        <v>3150</v>
      </c>
    </row>
    <row r="2" spans="1:256" ht="26" customHeight="1" x14ac:dyDescent="0.15">
      <c r="A2" s="378" t="s">
        <v>75</v>
      </c>
      <c r="B2" s="378"/>
      <c r="C2" s="378"/>
      <c r="D2" s="378"/>
      <c r="E2" s="378"/>
    </row>
    <row r="3" spans="1:256" ht="29" customHeight="1" x14ac:dyDescent="0.15">
      <c r="A3" s="21" t="s">
        <v>338</v>
      </c>
      <c r="B3" s="8" t="s">
        <v>0</v>
      </c>
      <c r="C3" s="404" t="s">
        <v>2286</v>
      </c>
      <c r="D3" s="404"/>
      <c r="E3" s="404"/>
    </row>
    <row r="4" spans="1:256" ht="36" customHeight="1" x14ac:dyDescent="0.15">
      <c r="A4" s="388" t="s">
        <v>1</v>
      </c>
      <c r="B4" s="388"/>
      <c r="C4" s="24"/>
      <c r="D4" s="25"/>
      <c r="E4" s="26"/>
    </row>
    <row r="5" spans="1:256" ht="72" customHeight="1" x14ac:dyDescent="0.15">
      <c r="A5" s="390" t="s">
        <v>2358</v>
      </c>
      <c r="B5" s="390"/>
      <c r="C5" s="390"/>
      <c r="D5" s="390"/>
      <c r="E5" s="390"/>
    </row>
    <row r="6" spans="1:256" ht="24" customHeight="1" x14ac:dyDescent="0.15">
      <c r="A6" s="407" t="s">
        <v>2250</v>
      </c>
      <c r="B6" s="407"/>
      <c r="C6" s="407"/>
      <c r="D6" s="407"/>
      <c r="E6" s="407"/>
    </row>
    <row r="7" spans="1:256" ht="22.25" customHeight="1" x14ac:dyDescent="0.15">
      <c r="A7" s="14" t="s">
        <v>342</v>
      </c>
      <c r="B7" s="27" t="str">
        <f>VLOOKUP(A7,Questions!$B$3:$C$258,2,FALSE)</f>
        <v>Vendor Name</v>
      </c>
      <c r="C7" s="405" t="s">
        <v>3157</v>
      </c>
      <c r="D7" s="405"/>
      <c r="E7" s="405"/>
    </row>
    <row r="8" spans="1:256" ht="22.25" customHeight="1" x14ac:dyDescent="0.15">
      <c r="A8" s="14" t="s">
        <v>343</v>
      </c>
      <c r="B8" s="27" t="str">
        <f>VLOOKUP(A8,Questions!$B$3:$C$258,2,FALSE)</f>
        <v>Product Name</v>
      </c>
      <c r="C8" s="405" t="s">
        <v>3158</v>
      </c>
      <c r="D8" s="405"/>
      <c r="E8" s="405"/>
    </row>
    <row r="9" spans="1:256" ht="44" customHeight="1" x14ac:dyDescent="0.15">
      <c r="A9" s="14" t="s">
        <v>344</v>
      </c>
      <c r="B9" s="27" t="str">
        <f>VLOOKUP(A9,Questions!$B$3:$C$258,2,FALSE)</f>
        <v>Product Description</v>
      </c>
      <c r="C9" s="405" t="s">
        <v>3159</v>
      </c>
      <c r="D9" s="405"/>
      <c r="E9" s="405"/>
    </row>
    <row r="10" spans="1:256" ht="22.25" customHeight="1" x14ac:dyDescent="0.15">
      <c r="A10" s="14" t="s">
        <v>345</v>
      </c>
      <c r="B10" s="27" t="str">
        <f>VLOOKUP(A10,Questions!$B$3:$C$258,2,FALSE)</f>
        <v>Web Link to Product Privacy Notice</v>
      </c>
      <c r="C10" s="406" t="s">
        <v>3160</v>
      </c>
      <c r="D10" s="405"/>
      <c r="E10" s="405"/>
    </row>
    <row r="11" spans="1:256" ht="22.25" customHeight="1" x14ac:dyDescent="0.15">
      <c r="A11" s="14" t="s">
        <v>346</v>
      </c>
      <c r="B11" s="27" t="str">
        <f>VLOOKUP(A11,Questions!$B$3:$C$258,2,FALSE)</f>
        <v>Web Link to Accessibility Statement or VPAT</v>
      </c>
      <c r="C11" s="406" t="s">
        <v>3161</v>
      </c>
      <c r="D11" s="405"/>
      <c r="E11" s="405"/>
    </row>
    <row r="12" spans="1:256" ht="22.25" customHeight="1" x14ac:dyDescent="0.15">
      <c r="A12" s="14" t="s">
        <v>347</v>
      </c>
      <c r="B12" s="27" t="str">
        <f>VLOOKUP(A12,Questions!$B$3:$C$258,2,FALSE)</f>
        <v>Vendor Contact Name</v>
      </c>
      <c r="C12" s="399" t="s">
        <v>3162</v>
      </c>
      <c r="D12" s="400"/>
      <c r="E12" s="401"/>
    </row>
    <row r="13" spans="1:256" ht="22.25" customHeight="1" x14ac:dyDescent="0.15">
      <c r="A13" s="14" t="s">
        <v>348</v>
      </c>
      <c r="B13" s="27" t="str">
        <f>VLOOKUP(A13,Questions!$B$3:$C$258,2,FALSE)</f>
        <v>Vendor Contact Title</v>
      </c>
      <c r="C13" s="399" t="s">
        <v>3163</v>
      </c>
      <c r="D13" s="400"/>
      <c r="E13" s="401"/>
    </row>
    <row r="14" spans="1:256" ht="22.25" customHeight="1" x14ac:dyDescent="0.15">
      <c r="A14" s="14" t="s">
        <v>349</v>
      </c>
      <c r="B14" s="27" t="str">
        <f>VLOOKUP(A14,Questions!$B$3:$C$258,2,FALSE)</f>
        <v>Vendor Contact Email</v>
      </c>
      <c r="C14" s="399" t="s">
        <v>3164</v>
      </c>
      <c r="D14" s="400"/>
      <c r="E14" s="401"/>
    </row>
    <row r="15" spans="1:256" s="85" customFormat="1" ht="22.25" customHeight="1" x14ac:dyDescent="0.15">
      <c r="A15" s="14" t="s">
        <v>350</v>
      </c>
      <c r="B15" s="27" t="str">
        <f>VLOOKUP(A15,Questions!$B$3:$C$258,2,FALSE)</f>
        <v>Vendor Contact Phone Number</v>
      </c>
      <c r="C15" s="399" t="s">
        <v>3165</v>
      </c>
      <c r="D15" s="400"/>
      <c r="E15" s="401"/>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row>
    <row r="16" spans="1:256" s="85" customFormat="1" ht="22.25" customHeight="1" x14ac:dyDescent="0.15">
      <c r="A16" s="14" t="s">
        <v>351</v>
      </c>
      <c r="B16" s="27" t="str">
        <f>VLOOKUP(A16,Questions!$B$3:$C$258,2,FALSE)</f>
        <v>Vendor Accessibility Contact Name</v>
      </c>
      <c r="C16" s="399" t="s">
        <v>3166</v>
      </c>
      <c r="D16" s="400"/>
      <c r="E16" s="401"/>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row>
    <row r="17" spans="1:256" ht="22.25" customHeight="1" x14ac:dyDescent="0.15">
      <c r="A17" s="14" t="s">
        <v>2293</v>
      </c>
      <c r="B17" s="27" t="str">
        <f>VLOOKUP(A17,Questions!$B$3:$C$258,2,FALSE)</f>
        <v>Vendor Accessibility Contact Title</v>
      </c>
      <c r="C17" s="399" t="s">
        <v>3167</v>
      </c>
      <c r="D17" s="400"/>
      <c r="E17" s="401"/>
    </row>
    <row r="18" spans="1:256" s="85" customFormat="1" ht="22.25" customHeight="1" x14ac:dyDescent="0.15">
      <c r="A18" s="14" t="s">
        <v>2294</v>
      </c>
      <c r="B18" s="27" t="str">
        <f>VLOOKUP(A18,Questions!$B$3:$C$258,2,FALSE)</f>
        <v>Vendor Accessibility Contact Email</v>
      </c>
      <c r="C18" s="402" t="s">
        <v>3169</v>
      </c>
      <c r="D18" s="400"/>
      <c r="E18" s="401"/>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row>
    <row r="19" spans="1:256" s="85" customFormat="1" ht="22.25" customHeight="1" x14ac:dyDescent="0.15">
      <c r="A19" s="14" t="s">
        <v>2404</v>
      </c>
      <c r="B19" s="27" t="str">
        <f>VLOOKUP(A19,Questions!$B$3:$C$258,2,FALSE)</f>
        <v>Vendor Accessibility Contact Phone Number</v>
      </c>
      <c r="C19" s="402" t="s">
        <v>3169</v>
      </c>
      <c r="D19" s="400"/>
      <c r="E19" s="401"/>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row>
    <row r="20" spans="1:256" s="85" customFormat="1" ht="22.25" customHeight="1" x14ac:dyDescent="0.15">
      <c r="A20" s="14" t="s">
        <v>2406</v>
      </c>
      <c r="B20" s="27" t="str">
        <f>VLOOKUP(A20,Questions!$B$3:$C$258,2,FALSE)</f>
        <v>Vendor Hosting Regions</v>
      </c>
      <c r="C20" s="399" t="s">
        <v>3168</v>
      </c>
      <c r="D20" s="400"/>
      <c r="E20" s="401"/>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row>
    <row r="21" spans="1:256" ht="22.25" customHeight="1" x14ac:dyDescent="0.15">
      <c r="A21" s="14" t="s">
        <v>2408</v>
      </c>
      <c r="B21" s="27" t="str">
        <f>VLOOKUP(A21,Questions!$B$3:$C$258,2,FALSE)</f>
        <v>Vendor Work Locations</v>
      </c>
      <c r="C21" s="399" t="s">
        <v>3168</v>
      </c>
      <c r="D21" s="400"/>
      <c r="E21" s="401"/>
    </row>
    <row r="22" spans="1:256" ht="36" customHeight="1" x14ac:dyDescent="0.15">
      <c r="A22" s="388" t="s">
        <v>10</v>
      </c>
      <c r="B22" s="388"/>
      <c r="C22" s="24"/>
      <c r="D22" s="25"/>
      <c r="E22" s="26"/>
    </row>
    <row r="23" spans="1:256" ht="48" customHeight="1" x14ac:dyDescent="0.15">
      <c r="A23" s="390" t="s">
        <v>2314</v>
      </c>
      <c r="B23" s="390"/>
      <c r="C23" s="390"/>
      <c r="D23" s="390"/>
      <c r="E23" s="390"/>
    </row>
    <row r="24" spans="1:256" ht="37.25" customHeight="1" x14ac:dyDescent="0.15">
      <c r="A24" s="388" t="s">
        <v>11</v>
      </c>
      <c r="B24" s="388"/>
      <c r="C24" s="24" t="s">
        <v>12</v>
      </c>
      <c r="D24" s="24" t="s">
        <v>13</v>
      </c>
      <c r="E24" s="7" t="s">
        <v>14</v>
      </c>
      <c r="F24" s="363" t="s">
        <v>3139</v>
      </c>
    </row>
    <row r="25" spans="1:256" ht="48" customHeight="1" x14ac:dyDescent="0.15">
      <c r="A25" s="390" t="s">
        <v>2307</v>
      </c>
      <c r="B25" s="390"/>
      <c r="C25" s="390"/>
      <c r="D25" s="390"/>
      <c r="E25" s="390"/>
      <c r="F25" s="363"/>
    </row>
    <row r="26" spans="1:256" ht="48" customHeight="1" x14ac:dyDescent="0.15">
      <c r="A26" s="14" t="s">
        <v>123</v>
      </c>
      <c r="B26" s="27" t="str">
        <f>VLOOKUP(A26,Questions!$B$3:$C$258,2,FALSE)</f>
        <v>Does your product process protected health information (PHI) or any data covered by the Health Insurance Portability and Accountability Act?</v>
      </c>
      <c r="C26" s="11" t="s">
        <v>18</v>
      </c>
      <c r="D26" s="99"/>
      <c r="E26" s="9" t="str">
        <f>IF((C26=""),VLOOKUP(A26,Questions!B$18:G$260,4,FALSE),IF(C26="Yes",VLOOKUP(A26,Questions!B$18:G$260,6,FALSE),IF(C26="No",VLOOKUP(A26,Questions!B$18:G$260,5,FALSE),"N/A")))</f>
        <v xml:space="preserve"> No need to answer HIPAA Questions</v>
      </c>
      <c r="F26" s="363"/>
    </row>
    <row r="27" spans="1:256" ht="78.75" customHeight="1" x14ac:dyDescent="0.15">
      <c r="A27" s="14" t="s">
        <v>124</v>
      </c>
      <c r="B27" s="27" t="str">
        <f>VLOOKUP(A27,Questions!$B$3:$C$258,2,FALSE)</f>
        <v>Will institution data be shared with or hosted by any third parties? (e.g. any entity not wholly-owned by your company is considered a third-party)</v>
      </c>
      <c r="C27" s="11" t="s">
        <v>15</v>
      </c>
      <c r="D27" s="100" t="s">
        <v>3170</v>
      </c>
      <c r="E27" s="9" t="str">
        <f>IF((C27=""),VLOOKUP(A27,Questions!B$18:G$260,4,FALSE),IF(C27="Yes",VLOOKUP(A27,Questions!B$18:G$260,6,FALSE),IF(C27="No",VLOOKUP(A27,Questions!B$18:G$260,5,FALSE),"N/A")))</f>
        <v>State each third party which institutional data will be shared with and/or hosted by and their level of responsibility.</v>
      </c>
      <c r="F27" s="363"/>
    </row>
    <row r="28" spans="1:256" ht="85.5" customHeight="1" x14ac:dyDescent="0.15">
      <c r="A28" s="14" t="s">
        <v>125</v>
      </c>
      <c r="B28" s="27" t="str">
        <f>VLOOKUP(A28,Questions!$B$3:$C$258,2,FALSE)</f>
        <v>Do you have a well documented Business Continuity Plan (BCP) that is tested annually?</v>
      </c>
      <c r="C28" s="11" t="s">
        <v>15</v>
      </c>
      <c r="D28" s="100" t="s">
        <v>3171</v>
      </c>
      <c r="E28" s="9" t="str">
        <f>IF((C28=""),VLOOKUP(A28,Questions!B$18:G$260,4,FALSE),IF(C28="Yes",VLOOKUP(A28,Questions!B$18:G$260,6,FALSE),IF(C28="No",VLOOKUP(A28,Questions!B$18:G$260,5,FALSE),"N/A")))</f>
        <v>Provide a reference to your BCP and supporting documentation or submit it along with this fully-populated HECVAT.</v>
      </c>
      <c r="F28" s="363"/>
    </row>
    <row r="29" spans="1:256" ht="48" customHeight="1" x14ac:dyDescent="0.15">
      <c r="A29" s="14" t="s">
        <v>126</v>
      </c>
      <c r="B29" s="27" t="str">
        <f>VLOOKUP(A29,Questions!$B$3:$C$258,2,FALSE)</f>
        <v>Do you have a well documented Disaster Recovery Plan (DRP) that is tested annually?</v>
      </c>
      <c r="C29" s="11" t="s">
        <v>15</v>
      </c>
      <c r="D29" s="367" t="s">
        <v>3171</v>
      </c>
      <c r="E29" s="9" t="str">
        <f>IF((C29=""),VLOOKUP(A29,Questions!B$18:G$260,4,FALSE),IF(C29="Yes",VLOOKUP(A29,Questions!B$18:G$260,6,FALSE),IF(C29="No",VLOOKUP(A29,Questions!B$18:G$260,5,FALSE),"N/A")))</f>
        <v>Provide a reference to your DRP and supporting documentation or submit it along with this fully-populated HECVAT.</v>
      </c>
      <c r="F29" s="363"/>
    </row>
    <row r="30" spans="1:256" ht="48" customHeight="1" x14ac:dyDescent="0.15">
      <c r="A30" s="14" t="s">
        <v>127</v>
      </c>
      <c r="B30" s="27" t="str">
        <f>VLOOKUP(A30,Questions!$B$3:$C$258,2,FALSE)</f>
        <v>Is the vended product designed to process or store Credit Card information?</v>
      </c>
      <c r="C30" s="11" t="s">
        <v>15</v>
      </c>
      <c r="D30" s="367" t="s">
        <v>3172</v>
      </c>
      <c r="E30" s="9" t="str">
        <f>IF((C30=""),VLOOKUP(A30,Questions!B$18:G$260,4,FALSE),IF(C30="Yes",VLOOKUP(A30,Questions!B$18:G$260,6,FALSE),IF(C30="No",VLOOKUP(A30,Questions!B$18:G$260,5,FALSE),"N/A")))</f>
        <v>Based on your 'Yes' response, you are required to fill out the PCI DSS section.</v>
      </c>
      <c r="F30" s="363"/>
    </row>
    <row r="31" spans="1:256" ht="48" customHeight="1" x14ac:dyDescent="0.15">
      <c r="A31" s="14" t="s">
        <v>128</v>
      </c>
      <c r="B31" s="27" t="str">
        <f>VLOOKUP(A31,Questions!$B$3:$C$258,2,FALSE)</f>
        <v>Does your company provide professional services pertaining to this product?</v>
      </c>
      <c r="C31" s="11" t="s">
        <v>15</v>
      </c>
      <c r="D31" s="367" t="s">
        <v>3173</v>
      </c>
      <c r="E31" s="9">
        <f>IF((C31=""),VLOOKUP(A31,Questions!B$18:G$260,4,FALSE),IF(C31="Yes",VLOOKUP(A31,Questions!B$18:G$260,6,FALSE),IF(C31="No",VLOOKUP(A31,Questions!B$18:G$260,5,FALSE),"N/A")))</f>
        <v>0</v>
      </c>
      <c r="F31" s="363"/>
    </row>
    <row r="32" spans="1:256" s="251" customFormat="1" ht="48" customHeight="1" x14ac:dyDescent="0.15">
      <c r="A32" s="14" t="s">
        <v>129</v>
      </c>
      <c r="B32" s="27" t="str">
        <f>VLOOKUP(A32,Questions!$B$3:$C$258,2,FALSE)</f>
        <v>Select your hosting option</v>
      </c>
      <c r="C32" s="11" t="s">
        <v>2624</v>
      </c>
      <c r="D32" s="367" t="s">
        <v>3174</v>
      </c>
      <c r="E32" s="9" t="str">
        <f>IF((C32=""),VLOOKUP(A32,Questions!B$18:G$260,4,FALSE),IF(C32="Yes",VLOOKUP(A32,Questions!B$18:G$260,6,FALSE),IF(C32="No",VLOOKUP(A32,Questions!B$18:G$260,5,FALSE),"N/A")))</f>
        <v>N/A</v>
      </c>
      <c r="F32" s="36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row>
    <row r="33" spans="1:256" s="194" customFormat="1" ht="36" customHeight="1" x14ac:dyDescent="0.15">
      <c r="A33" s="391" t="s">
        <v>118</v>
      </c>
      <c r="B33" s="392"/>
      <c r="C33" s="24" t="s">
        <v>12</v>
      </c>
      <c r="D33" s="24" t="s">
        <v>13</v>
      </c>
      <c r="E33" s="7" t="s">
        <v>14</v>
      </c>
      <c r="F33" s="363" t="s">
        <v>3139</v>
      </c>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row>
    <row r="34" spans="1:256" ht="294" customHeight="1" x14ac:dyDescent="0.15">
      <c r="A34" s="14" t="s">
        <v>136</v>
      </c>
      <c r="B34" s="27" t="str">
        <f>VLOOKUP(A34,Questions!$B$3:$C$258,2,FALSE)</f>
        <v>Describe your organization’s business background and ownership structure, including all parent and subsidiary relationships.</v>
      </c>
      <c r="C34" s="395" t="s">
        <v>3175</v>
      </c>
      <c r="D34" s="396"/>
      <c r="E34" s="9" t="str">
        <f>IF((C34=""),VLOOKUP(A34,Questions!B$18:G$260,4,FALSE),IF(C34="Yes",VLOOKUP(A34,Questions!B$18:G$260,6,FALSE),IF(C34="No",VLOOKUP(A34,Questions!B$18:G$260,5,FALSE),"N/A")))</f>
        <v>N/A</v>
      </c>
      <c r="F34" s="366" t="str">
        <f>VLOOKUP(A34,'Analyst Report'!$A$38:$E$289,5,FALSE)</f>
        <v xml:space="preserve"> </v>
      </c>
    </row>
    <row r="35" spans="1:256" ht="54" customHeight="1" x14ac:dyDescent="0.15">
      <c r="A35" s="14" t="s">
        <v>137</v>
      </c>
      <c r="B35" s="27" t="str">
        <f>VLOOKUP(A35,Questions!$B$3:$C$258,2,FALSE)</f>
        <v>Have you had an unplanned disruption to this product/service in the last 12 months?</v>
      </c>
      <c r="C35" s="11" t="s">
        <v>18</v>
      </c>
      <c r="D35" s="81" t="s">
        <v>3176</v>
      </c>
      <c r="E35" s="9" t="str">
        <f>IF((C35=""),VLOOKUP(A35,Questions!B$18:G$260,4,FALSE),IF(C35="Yes",VLOOKUP(A35,Questions!B$18:G$260,6,FALSE),IF(C35="No",VLOOKUP(A35,Questions!B$18:G$260,5,FALSE),"N/A")))</f>
        <v xml:space="preserve"> </v>
      </c>
      <c r="F35" s="366" t="str">
        <f>VLOOKUP(A35,'Analyst Report'!$A$38:$E$289,5,FALSE)</f>
        <v xml:space="preserve"> </v>
      </c>
    </row>
    <row r="36" spans="1:256" ht="182" customHeight="1" x14ac:dyDescent="0.15">
      <c r="A36" s="14" t="s">
        <v>138</v>
      </c>
      <c r="B36" s="27" t="str">
        <f>VLOOKUP(A36,Questions!$B$3:$C$258,2,FALSE)</f>
        <v>Do you have a dedicated Information Security staff or office?</v>
      </c>
      <c r="C36" s="11" t="s">
        <v>15</v>
      </c>
      <c r="D36" s="81" t="s">
        <v>3177</v>
      </c>
      <c r="E36" s="9" t="str">
        <f>IF((C36=""),VLOOKUP(A36,Questions!B$18:G$260,4,FALSE),IF(C36="Yes",VLOOKUP(A36,Questions!B$18:G$260,6,FALSE),IF(C36="No",VLOOKUP(A36,Questions!B$18:G$260,5,FALSE),"N/A")))</f>
        <v>Describe your Information Security Office, including size, talents, resources, etc.</v>
      </c>
      <c r="F36" s="366" t="str">
        <f>VLOOKUP(A36,'Analyst Report'!$A$38:$E$289,5,FALSE)</f>
        <v xml:space="preserve"> </v>
      </c>
    </row>
    <row r="37" spans="1:256" ht="150" customHeight="1" x14ac:dyDescent="0.15">
      <c r="A37" s="14" t="s">
        <v>139</v>
      </c>
      <c r="B37" s="27" t="str">
        <f>VLOOKUP(A37,Questions!$B$3:$C$258,2,FALSE)</f>
        <v>Do you have a dedicated Software and System Development team(s)? (e.g. Customer Support, Implementation, Product Management, etc.)</v>
      </c>
      <c r="C37" s="11" t="s">
        <v>15</v>
      </c>
      <c r="D37" s="82" t="s">
        <v>3178</v>
      </c>
      <c r="E37" s="9" t="str">
        <f>IF((C37=""),VLOOKUP(A37,Questions!B$18:G$260,4,FALSE),IF(C37="Yes",VLOOKUP(A37,Questions!B$18:G$260,6,FALSE),IF(C37="No",VLOOKUP(A37,Questions!B$18:G$260,5,FALSE),"N/A")))</f>
        <v>Describe the structure and size of your Software and System Development teams. (e.g. Customer Support, Implementation, Product Management, etc.)</v>
      </c>
      <c r="F37" s="366" t="str">
        <f>VLOOKUP(A37,'Analyst Report'!$A$38:$E$289,5,FALSE)</f>
        <v xml:space="preserve"> </v>
      </c>
    </row>
    <row r="38" spans="1:256" ht="54" customHeight="1" x14ac:dyDescent="0.15">
      <c r="A38" s="27" t="s">
        <v>140</v>
      </c>
      <c r="B38" s="27" t="str">
        <f>VLOOKUP(A38,Questions!$B$3:$C$258,2,FALSE)</f>
        <v>Use this area to share information about your environment that will assist those who are assessing your company data security program.</v>
      </c>
      <c r="C38" s="395" t="s">
        <v>3179</v>
      </c>
      <c r="D38" s="396"/>
      <c r="E38" s="9" t="str">
        <f>IF((C38=""),VLOOKUP(A38,Questions!B$18:G$260,4,FALSE),IF(C38="Yes",VLOOKUP(A38,Questions!B$18:G$260,6,FALSE),IF(C38="No",VLOOKUP(A38,Questions!B$18:G$260,5,FALSE),"N/A")))</f>
        <v>N/A</v>
      </c>
      <c r="F38" s="366">
        <f>VLOOKUP(A38,'Analyst Report'!$A$38:$E$289,5,FALSE)</f>
        <v>0</v>
      </c>
    </row>
    <row r="39" spans="1:256" ht="36" customHeight="1" x14ac:dyDescent="0.15">
      <c r="A39" s="397" t="s">
        <v>16</v>
      </c>
      <c r="B39" s="398"/>
      <c r="C39" s="24" t="s">
        <v>12</v>
      </c>
      <c r="D39" s="24" t="s">
        <v>13</v>
      </c>
      <c r="E39" s="7" t="s">
        <v>14</v>
      </c>
      <c r="F39" s="363" t="s">
        <v>3139</v>
      </c>
    </row>
    <row r="40" spans="1:256" ht="97.25" customHeight="1" x14ac:dyDescent="0.15">
      <c r="A40" s="14" t="s">
        <v>130</v>
      </c>
      <c r="B40" s="27" t="str">
        <f>VLOOKUP(A40,Questions!$B$3:$C$258,2,FALSE)</f>
        <v>Have you undergone a SSAE 18/SOC 2 audit?</v>
      </c>
      <c r="C40" s="11" t="s">
        <v>18</v>
      </c>
      <c r="D40" s="368" t="s">
        <v>3180</v>
      </c>
      <c r="E40" s="9" t="str">
        <f>IF((C40=""),VLOOKUP(A40,Questions!B$18:G$260,4,FALSE),IF(C40="Yes",VLOOKUP(A40,Questions!B$18:G$260,6,FALSE),IF(C40="No",VLOOKUP(A40,Questions!B$18:G$260,5,FALSE),"N/A")))</f>
        <v>Describe any plans to undergo a SSAE 18 audit.</v>
      </c>
      <c r="F40" s="366" t="str">
        <f>VLOOKUP(A40,'Analyst Report'!$A$38:$E$289,5,FALSE)</f>
        <v xml:space="preserve"> </v>
      </c>
    </row>
    <row r="41" spans="1:256" ht="97" customHeight="1" x14ac:dyDescent="0.15">
      <c r="A41" s="14" t="s">
        <v>131</v>
      </c>
      <c r="B41" s="27" t="str">
        <f>VLOOKUP(A41,Questions!$B$3:$C$258,2,FALSE)</f>
        <v>Have you completed the Cloud Security Alliance (CSA) self assessment or CAIQ?</v>
      </c>
      <c r="C41" s="11" t="s">
        <v>15</v>
      </c>
      <c r="D41" s="368" t="s">
        <v>3181</v>
      </c>
      <c r="E41" s="9" t="str">
        <f>IF((C41=""),VLOOKUP(A41,Questions!B$18:G$260,4,FALSE),IF(C41="Yes",VLOOKUP(A41,Questions!B$18:G$260,6,FALSE),IF(C41="No",VLOOKUP(A41,Questions!B$18:G$260,5,FALSE),"N/A")))</f>
        <v>Please include a copy with your response and include a URL for the published assessment.</v>
      </c>
      <c r="F41" s="366" t="str">
        <f>VLOOKUP(A41,'Analyst Report'!$A$38:$E$289,5,FALSE)</f>
        <v xml:space="preserve"> </v>
      </c>
    </row>
    <row r="42" spans="1:256" ht="48" customHeight="1" x14ac:dyDescent="0.15">
      <c r="A42" s="14" t="s">
        <v>132</v>
      </c>
      <c r="B42" s="27" t="str">
        <f>VLOOKUP(A42,Questions!$B$3:$C$258,2,FALSE)</f>
        <v>Have you received the Cloud Security Alliance STAR certification?</v>
      </c>
      <c r="C42" s="11" t="s">
        <v>18</v>
      </c>
      <c r="D42" s="368" t="s">
        <v>3182</v>
      </c>
      <c r="E42" s="9" t="str">
        <f>IF((C42=""),VLOOKUP(A42,Questions!B$18:G$260,4,FALSE),IF(C42="Yes",VLOOKUP(A42,Questions!B$18:G$260,6,FALSE),IF(C42="No",VLOOKUP(A42,Questions!B$18:G$260,5,FALSE),"N/A")))</f>
        <v>Describe any plans to obtain CSA STAR certification.</v>
      </c>
      <c r="F42" s="366" t="str">
        <f>VLOOKUP(A42,'Analyst Report'!$A$38:$E$289,5,FALSE)</f>
        <v xml:space="preserve"> </v>
      </c>
    </row>
    <row r="43" spans="1:256" ht="64.25" customHeight="1" x14ac:dyDescent="0.15">
      <c r="A43" s="14" t="s">
        <v>133</v>
      </c>
      <c r="B43" s="27" t="str">
        <f>VLOOKUP(A43,Questions!$B$3:$C$258,2,FALSE)</f>
        <v>Do you conform with a specific industry standard security framework? (e.g. NIST Cybersecurity Framework, CIS Controls, ISO 27001, etc.)</v>
      </c>
      <c r="C43" s="11" t="s">
        <v>15</v>
      </c>
      <c r="D43" s="368" t="s">
        <v>3183</v>
      </c>
      <c r="E43" s="9" t="str">
        <f>IF((C43=""),VLOOKUP(A43,Questions!B$18:G$260,4,FALSE),IF(C43="Yes",VLOOKUP(A43,Questions!B$18:G$260,6,FALSE),IF(C43="No",VLOOKUP(A43,Questions!B$18:G$260,5,FALSE),"N/A")))</f>
        <v>Provide documentation on how your organization conforms to your chosen framework and indicate current certification levels, where appropriate.</v>
      </c>
      <c r="F43" s="366" t="str">
        <f>VLOOKUP(A43,'Analyst Report'!$A$38:$E$289,5,FALSE)</f>
        <v xml:space="preserve"> </v>
      </c>
    </row>
    <row r="44" spans="1:256" ht="64.25" customHeight="1" x14ac:dyDescent="0.15">
      <c r="A44" s="14" t="s">
        <v>134</v>
      </c>
      <c r="B44" s="27" t="str">
        <f>VLOOKUP(A44,Questions!$B$3:$C$258,2,FALSE)</f>
        <v>Can the systems that hold the institution's data be compliant with NIST SP 800-171 and/or CMMC Level 3 standards?</v>
      </c>
      <c r="C44" s="11" t="s">
        <v>15</v>
      </c>
      <c r="D44" s="101" t="s">
        <v>3184</v>
      </c>
      <c r="E44" s="9" t="str">
        <f>IF((C44=""),VLOOKUP(A44,Questions!B$18:G$260,4,FALSE),IF(C44="Yes",VLOOKUP(A44,Questions!B$18:G$260,6,FALSE),IF(C44="No",VLOOKUP(A44,Questions!B$18:G$260,5,FALSE),"N/A")))</f>
        <v>if you have a 3rd party hosting provider, please provide how you comply with 800-171 where your 3rd party uses a shared responsibility mode</v>
      </c>
      <c r="F44" s="366" t="str">
        <f>VLOOKUP(A44,'Analyst Report'!$A$38:$E$289,5,FALSE)</f>
        <v xml:space="preserve"> </v>
      </c>
    </row>
    <row r="45" spans="1:256" s="194" customFormat="1" ht="92" customHeight="1" x14ac:dyDescent="0.15">
      <c r="A45" s="14" t="s">
        <v>135</v>
      </c>
      <c r="B45" s="27" t="str">
        <f>VLOOKUP(A45,Questions!$B$3:$C$258,2,FALSE)</f>
        <v>Can you provide overall system and/or application architecture diagrams including a full description of the data flow for all components of the system?</v>
      </c>
      <c r="C45" s="11" t="s">
        <v>15</v>
      </c>
      <c r="D45" s="101" t="s">
        <v>3185</v>
      </c>
      <c r="E45" s="9" t="str">
        <f>IF((C45=""),VLOOKUP(A45,Questions!B$18:G$260,4,FALSE),IF(C45="Yes",VLOOKUP(A45,Questions!B$18:G$260,6,FALSE),IF(C45="No",VLOOKUP(A45,Questions!B$18:G$260,5,FALSE),"N/A")))</f>
        <v>Provide your diagrams (or a valid link to it) upon submission.</v>
      </c>
      <c r="F45" s="366" t="str">
        <f>VLOOKUP(A45,'Analyst Report'!$A$38:$E$289,5,FALSE)</f>
        <v xml:space="preserve"> </v>
      </c>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row>
    <row r="46" spans="1:256" s="194" customFormat="1" ht="64.25" customHeight="1" x14ac:dyDescent="0.15">
      <c r="A46" s="14" t="s">
        <v>2586</v>
      </c>
      <c r="B46" s="27" t="str">
        <f>VLOOKUP(A46,Questions!$B$3:$C$258,2,FALSE)</f>
        <v>Does your organization have a data privacy policy?</v>
      </c>
      <c r="C46" s="11" t="s">
        <v>15</v>
      </c>
      <c r="D46" s="101" t="s">
        <v>3186</v>
      </c>
      <c r="E46" s="9" t="str">
        <f>IF((C46=""),VLOOKUP(A46,Questions!B$18:G$260,4,FALSE),IF(C46="Yes",VLOOKUP(A46,Questions!B$18:G$260,6,FALSE),IF(C46="No",VLOOKUP(A46,Questions!B$18:G$260,5,FALSE),"N/A")))</f>
        <v>Provide your data privacy document (or a valid link to it) upon submission.</v>
      </c>
      <c r="F46" s="366" t="str">
        <f>VLOOKUP(A46,'Analyst Report'!$A$38:$E$289,5,FALSE)</f>
        <v xml:space="preserve"> </v>
      </c>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row>
    <row r="47" spans="1:256" s="194" customFormat="1" ht="64.25" customHeight="1" x14ac:dyDescent="0.15">
      <c r="A47" s="14" t="s">
        <v>2587</v>
      </c>
      <c r="B47" s="27" t="str">
        <f>VLOOKUP(A47,Questions!$B$3:$C$258,2,FALSE)</f>
        <v>Do you have a documented, and currently implemented, employee onboarding and offboarding policy?</v>
      </c>
      <c r="C47" s="11" t="s">
        <v>15</v>
      </c>
      <c r="D47" s="101" t="s">
        <v>3187</v>
      </c>
      <c r="E47" s="9" t="str">
        <f>IF((C47=""),VLOOKUP(A47,Questions!B$18:G$260,4,FALSE),IF(C47="Yes",VLOOKUP(A47,Questions!B$18:G$260,6,FALSE),IF(C47="No",VLOOKUP(A47,Questions!B$18:G$260,5,FALSE),"N/A")))</f>
        <v>Provide a reference to your employee onboarding and offboarding policy and supporting documentation or submit it along with this fully-populated HECVAT.</v>
      </c>
      <c r="F47" s="366" t="str">
        <f>VLOOKUP(A47,'Analyst Report'!$A$38:$E$289,5,FALSE)</f>
        <v xml:space="preserve"> </v>
      </c>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row>
    <row r="48" spans="1:256" s="194" customFormat="1" ht="302" customHeight="1" x14ac:dyDescent="0.15">
      <c r="A48" s="14" t="s">
        <v>2588</v>
      </c>
      <c r="B48" s="27" t="str">
        <f>VLOOKUP(A48,Questions!$B$3:$C$258,2,FALSE)</f>
        <v>Do you have a documented change management process?</v>
      </c>
      <c r="C48" s="11" t="s">
        <v>15</v>
      </c>
      <c r="D48" s="101" t="s">
        <v>3188</v>
      </c>
      <c r="E48" s="9" t="str">
        <f>IF((C48=""),VLOOKUP(A48,Questions!B$18:G$260,4,FALSE),IF(C48="Yes",VLOOKUP(A48,Questions!B$18:G$260,6,FALSE),IF(C48="No",VLOOKUP(A48,Questions!B$18:G$260,5,FALSE),"N/A")))</f>
        <v>Summarize your current change management process.</v>
      </c>
      <c r="F48" s="366" t="str">
        <f>VLOOKUP(A48,'Analyst Report'!$A$38:$E$289,5,FALSE)</f>
        <v xml:space="preserve"> </v>
      </c>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row>
    <row r="49" spans="1:256" s="194" customFormat="1" ht="93" customHeight="1" x14ac:dyDescent="0.15">
      <c r="A49" s="14" t="s">
        <v>2589</v>
      </c>
      <c r="B49" s="27" t="str">
        <f>VLOOKUP(A49,Questions!$B$3:$C$258,2,FALSE)</f>
        <v>Has a VPAT or ACR been created or updated for the product and version under consideration within the past year?</v>
      </c>
      <c r="C49" s="11" t="s">
        <v>15</v>
      </c>
      <c r="D49" s="101" t="s">
        <v>3189</v>
      </c>
      <c r="E49" s="9" t="str">
        <f>IF((C49=""),VLOOKUP(A49,Questions!B$18:G$260,4,FALSE),IF(C49="Yes",VLOOKUP(A49,Questions!B$18:G$260,6,FALSE),IF(C49="No",VLOOKUP(A49,Questions!B$18:G$260,5,FALSE),"N/A")))</f>
        <v>State the date the VPAT was completed. Include this VPAT in your submission and/or link to its web location.</v>
      </c>
      <c r="F49" s="366" t="str">
        <f>VLOOKUP(A49,'Analyst Report'!$A$38:$E$289,5,FALSE)</f>
        <v xml:space="preserve"> </v>
      </c>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row>
    <row r="50" spans="1:256" ht="64" customHeight="1" x14ac:dyDescent="0.15">
      <c r="A50" s="14" t="s">
        <v>2590</v>
      </c>
      <c r="B50" s="27" t="str">
        <f>VLOOKUP(A50,Questions!$B$3:$C$258,2,FALSE)</f>
        <v>Do you have documentation to support the accessibility features of your product?</v>
      </c>
      <c r="C50" s="11" t="s">
        <v>15</v>
      </c>
      <c r="D50" s="101" t="s">
        <v>3161</v>
      </c>
      <c r="E50" s="9" t="str">
        <f>IF((C50=""),VLOOKUP(A50,Questions!B$18:G$260,4,FALSE),IF(C50="Yes",VLOOKUP(A50,Questions!B$18:G$260,6,FALSE),IF(C50="No",VLOOKUP(A50,Questions!B$18:G$260,5,FALSE),"N/A")))</f>
        <v>Provide examples with links where possible.</v>
      </c>
      <c r="F50" s="366" t="str">
        <f>VLOOKUP(A50,'Analyst Report'!$A$38:$E$289,5,FALSE)</f>
        <v xml:space="preserve"> </v>
      </c>
    </row>
    <row r="51" spans="1:256" ht="36" customHeight="1" x14ac:dyDescent="0.15">
      <c r="A51" s="393" t="s">
        <v>2591</v>
      </c>
      <c r="B51" s="394"/>
      <c r="C51" s="24" t="s">
        <v>12</v>
      </c>
      <c r="D51" s="24" t="s">
        <v>13</v>
      </c>
      <c r="E51" s="7" t="s">
        <v>14</v>
      </c>
      <c r="F51" s="363" t="s">
        <v>3139</v>
      </c>
    </row>
    <row r="52" spans="1:256" s="194" customFormat="1" ht="74" customHeight="1" x14ac:dyDescent="0.15">
      <c r="A52" s="14" t="s">
        <v>2462</v>
      </c>
      <c r="B52" s="27" t="str">
        <f>VLOOKUP(A52,Questions!$B$3:$C$258,2,FALSE)</f>
        <v>Has a third party expert conducted an audit of the most recent version of your product?</v>
      </c>
      <c r="C52" s="11" t="s">
        <v>15</v>
      </c>
      <c r="D52" s="101" t="s">
        <v>3190</v>
      </c>
      <c r="E52" s="9" t="str">
        <f>IF((C52=""),VLOOKUP(A52,Questions!B$18:G$260,4,FALSE),IF(C52="Yes",VLOOKUP(A52,Questions!B$18:G$260,6,FALSE),IF(C52="No",VLOOKUP(A52,Questions!B$18:G$260,5,FALSE),"N/A")))</f>
        <v>State when the audit was conducted and by whom? Include the results in your submission and/or link to its web location.</v>
      </c>
      <c r="F52" s="366" t="str">
        <f>VLOOKUP(A52,'Analyst Report'!$A$38:$E$289,5,FALSE)</f>
        <v xml:space="preserve"> </v>
      </c>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row>
    <row r="53" spans="1:256" s="194" customFormat="1" ht="409.5" customHeight="1" x14ac:dyDescent="0.15">
      <c r="A53" s="14" t="s">
        <v>2468</v>
      </c>
      <c r="B53" s="27" t="str">
        <f>VLOOKUP(A53,Questions!$B$3:$C$258,2,FALSE)</f>
        <v>Do you have a documented and implemented process for verifying accessibility conformance?</v>
      </c>
      <c r="C53" s="11" t="s">
        <v>15</v>
      </c>
      <c r="D53" s="101" t="s">
        <v>3191</v>
      </c>
      <c r="E53" s="9" t="str">
        <f>IF((C53=""),VLOOKUP(A53,Questions!B$18:G$260,4,FALSE),IF(C53="Yes",VLOOKUP(A53,Questions!B$18:G$260,6,FALSE),IF(C53="No",VLOOKUP(A53,Questions!B$18:G$260,5,FALSE),"N/A")))</f>
        <v>Describe your processes and methodologies for validating accessibility conformance.</v>
      </c>
      <c r="F53" s="366" t="str">
        <f>VLOOKUP(A53,'Analyst Report'!$A$38:$E$289,5,FALSE)</f>
        <v xml:space="preserve"> </v>
      </c>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row>
    <row r="54" spans="1:256" s="194" customFormat="1" ht="113" customHeight="1" x14ac:dyDescent="0.15">
      <c r="A54" s="14" t="s">
        <v>2473</v>
      </c>
      <c r="B54" s="27" t="str">
        <f>VLOOKUP(A54,Questions!$B$3:$C$258,2,FALSE)</f>
        <v>Have you adopted a technical or legal standard of conformance for the product in question?</v>
      </c>
      <c r="C54" s="11" t="s">
        <v>15</v>
      </c>
      <c r="D54" s="101" t="s">
        <v>3192</v>
      </c>
      <c r="E54" s="9" t="str">
        <f>IF((C54=""),VLOOKUP(A54,Questions!B$18:G$260,4,FALSE),IF(C54="Yes",VLOOKUP(A54,Questions!B$18:G$260,6,FALSE),IF(C54="No",VLOOKUP(A54,Questions!B$18:G$260,5,FALSE),"N/A")))</f>
        <v>Indicate which primary standards and comment upon any additional standards the product meets.</v>
      </c>
      <c r="F54" s="366" t="str">
        <f>VLOOKUP(A54,'Analyst Report'!$A$38:$E$289,5,FALSE)</f>
        <v xml:space="preserve"> </v>
      </c>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row>
    <row r="55" spans="1:256" s="194" customFormat="1" ht="248" customHeight="1" x14ac:dyDescent="0.15">
      <c r="A55" s="14" t="s">
        <v>2478</v>
      </c>
      <c r="B55" s="27" t="str">
        <f>VLOOKUP(A55,Questions!$B$3:$C$258,2,FALSE)</f>
        <v>Can you provide a current, detailed accessibility roadmap with delivery timelines?</v>
      </c>
      <c r="C55" s="11" t="s">
        <v>15</v>
      </c>
      <c r="D55" s="101" t="s">
        <v>3193</v>
      </c>
      <c r="E55" s="9" t="str">
        <f>IF((C55=""),VLOOKUP(A55,Questions!B$18:G$260,4,FALSE),IF(C55="Yes",VLOOKUP(A55,Questions!B$18:G$260,6,FALSE),IF(C55="No",VLOOKUP(A55,Questions!B$18:G$260,5,FALSE),"N/A")))</f>
        <v>Comment upon how far into the future the roadmap extends. Provide evidence (including links) of having delivered upon the accessibility roadmap in the past.</v>
      </c>
      <c r="F55" s="366" t="str">
        <f>VLOOKUP(A55,'Analyst Report'!$A$38:$E$289,5,FALSE)</f>
        <v xml:space="preserve"> </v>
      </c>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row>
    <row r="56" spans="1:256" s="194" customFormat="1" ht="155" customHeight="1" x14ac:dyDescent="0.15">
      <c r="A56" s="14" t="s">
        <v>2483</v>
      </c>
      <c r="B56" s="27" t="str">
        <f>VLOOKUP(A56,Questions!$B$3:$C$258,2,FALSE)</f>
        <v>Do you expect your staff to maintain a current skill set in IT accessibility?</v>
      </c>
      <c r="C56" s="11" t="s">
        <v>15</v>
      </c>
      <c r="D56" s="101" t="s">
        <v>3194</v>
      </c>
      <c r="E56" s="9" t="str">
        <f>IF((C56=""),VLOOKUP(A56,Questions!B$18:G$260,4,FALSE),IF(C56="Yes",VLOOKUP(A56,Questions!B$18:G$260,6,FALSE),IF(C56="No",VLOOKUP(A56,Questions!B$18:G$260,5,FALSE),"N/A")))</f>
        <v>Provide any further relevant information about how expertise is maintained; include any accessibility certifications staff may hold (e.g., IAAP WAS &lt;https://www.accessibilityassociation.org/certifications&gt; or DHS Trusted Tester &lt;https://section508.gov/test/trusted-tester&gt;.</v>
      </c>
      <c r="F56" s="366" t="str">
        <f>VLOOKUP(A56,'Analyst Report'!$A$38:$E$289,5,FALSE)</f>
        <v xml:space="preserve"> </v>
      </c>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row>
    <row r="57" spans="1:256" s="194" customFormat="1" ht="201" customHeight="1" x14ac:dyDescent="0.15">
      <c r="A57" s="14" t="s">
        <v>2488</v>
      </c>
      <c r="B57" s="27" t="str">
        <f>VLOOKUP(A57,Questions!$B$3:$C$258,2,FALSE)</f>
        <v>Do you have a documented and implemented process for reporting and tracking accessibility issues?</v>
      </c>
      <c r="C57" s="11" t="s">
        <v>15</v>
      </c>
      <c r="D57" s="101" t="s">
        <v>3195</v>
      </c>
      <c r="E57" s="9" t="str">
        <f>IF((C57=""),VLOOKUP(A57,Questions!B$18:G$260,4,FALSE),IF(C57="Yes",VLOOKUP(A57,Questions!B$18:G$260,6,FALSE),IF(C57="No",VLOOKUP(A57,Questions!B$18:G$260,5,FALSE),"N/A")))</f>
        <v>Describe the process and any recent examples of fixes as a result of the process.</v>
      </c>
      <c r="F57" s="366" t="str">
        <f>VLOOKUP(A57,'Analyst Report'!$A$38:$E$289,5,FALSE)</f>
        <v xml:space="preserve"> </v>
      </c>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row>
    <row r="58" spans="1:256" s="194" customFormat="1" ht="259" customHeight="1" x14ac:dyDescent="0.15">
      <c r="A58" s="14" t="s">
        <v>2493</v>
      </c>
      <c r="B58" s="27" t="str">
        <f>VLOOKUP(A58,Questions!$B$3:$C$258,2,FALSE)</f>
        <v>Do you have documented processes and procedures for implementing accessibility into your development lifecycle?</v>
      </c>
      <c r="C58" s="11" t="s">
        <v>15</v>
      </c>
      <c r="D58" s="101" t="s">
        <v>3196</v>
      </c>
      <c r="E58" s="9" t="str">
        <f>IF((C58=""),VLOOKUP(A58,Questions!B$18:G$260,4,FALSE),IF(C58="Yes",VLOOKUP(A58,Questions!B$18:G$260,6,FALSE),IF(C58="No",VLOOKUP(A58,Questions!B$18:G$260,5,FALSE),"N/A")))</f>
        <v>Provide further details or multiple means in Additional Information.</v>
      </c>
      <c r="F58" s="366" t="str">
        <f>VLOOKUP(A58,'Analyst Report'!$A$38:$E$289,5,FALSE)</f>
        <v xml:space="preserve"> </v>
      </c>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row>
    <row r="59" spans="1:256" s="194" customFormat="1" ht="48" customHeight="1" x14ac:dyDescent="0.15">
      <c r="A59" s="14" t="s">
        <v>2497</v>
      </c>
      <c r="B59" s="27" t="str">
        <f>VLOOKUP(A59,Questions!$B$3:$C$258,2,FALSE)</f>
        <v>Can all functions of the application or service be performed using only the keyboard?</v>
      </c>
      <c r="C59" s="11" t="s">
        <v>15</v>
      </c>
      <c r="D59" s="370" t="s">
        <v>3197</v>
      </c>
      <c r="E59" s="9" t="str">
        <f>IF((C59=""),VLOOKUP(A59,Questions!B$18:G$260,4,FALSE),IF(C59="Yes",VLOOKUP(A59,Questions!B$18:G$260,6,FALSE),IF(C59="No",VLOOKUP(A59,Questions!B$18:G$260,5,FALSE),"N/A")))</f>
        <v>State when and on which platform this was verified.</v>
      </c>
      <c r="F59" s="366" t="str">
        <f>VLOOKUP(A59,'Analyst Report'!$A$38:$E$289,5,FALSE)</f>
        <v xml:space="preserve"> </v>
      </c>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c r="IV59" s="3"/>
    </row>
    <row r="60" spans="1:256" s="194" customFormat="1" ht="73" customHeight="1" x14ac:dyDescent="0.15">
      <c r="A60" s="14" t="s">
        <v>2502</v>
      </c>
      <c r="B60" s="27" t="str">
        <f>VLOOKUP(A60,Questions!$B$3:$C$258,2,FALSE)</f>
        <v>Does your product rely on activating a special ‘accessibility mode,’ a ‘lite version’ or accessing an alternate interface for accessibility purposes?</v>
      </c>
      <c r="C60" s="11" t="s">
        <v>18</v>
      </c>
      <c r="D60" s="101" t="s">
        <v>63</v>
      </c>
      <c r="E60" s="9" t="str">
        <f>IF((C60=""),VLOOKUP(A60,Questions!B$18:G$260,4,FALSE),IF(C60="Yes",VLOOKUP(A60,Questions!B$18:G$260,6,FALSE),IF(C60="No",VLOOKUP(A60,Questions!B$18:G$260,5,FALSE),"N/A")))</f>
        <v xml:space="preserve"> </v>
      </c>
      <c r="F60" s="366" t="str">
        <f>VLOOKUP(A60,'Analyst Report'!$A$38:$E$289,5,FALSE)</f>
        <v xml:space="preserve"> </v>
      </c>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row>
    <row r="61" spans="1:256" ht="36" customHeight="1" x14ac:dyDescent="0.15">
      <c r="A61" s="388" t="str">
        <f>IF($C$28="No","Assessment of Third Parties - Optional based on QUALIFIER response.","Assessment of Third Parties")</f>
        <v>Assessment of Third Parties</v>
      </c>
      <c r="B61" s="388"/>
      <c r="C61" s="24" t="s">
        <v>12</v>
      </c>
      <c r="D61" s="24" t="s">
        <v>13</v>
      </c>
      <c r="E61" s="7" t="s">
        <v>14</v>
      </c>
      <c r="F61" s="363" t="s">
        <v>3139</v>
      </c>
    </row>
    <row r="62" spans="1:256" ht="96" customHeight="1" x14ac:dyDescent="0.15">
      <c r="A62" s="14" t="s">
        <v>141</v>
      </c>
      <c r="B62" s="27" t="str">
        <f>VLOOKUP(A62,Questions!$B$3:$C$258,2,FALSE)</f>
        <v>Do you perform security assessments of third party companies with which you share data? (i.e. hosting providers, cloud services, PaaS, IaaS, SaaS, etc.).</v>
      </c>
      <c r="C62" s="11" t="s">
        <v>15</v>
      </c>
      <c r="D62" s="249" t="s">
        <v>3198</v>
      </c>
      <c r="E62" s="9" t="str">
        <f>IF((C62=""),VLOOKUP(A62,Questions!B$18:G$260,4,FALSE),IF(C62="Yes",VLOOKUP(A62,Questions!B$18:G$260,6,FALSE),IF(C62="No",VLOOKUP(A62,Questions!B$18:G$260,5,FALSE),"N/A")))</f>
        <v>Provide a summary of your practices that assures that the third party will be subject to the appropriate standards regarding security, service recoverability, and confidentiality.</v>
      </c>
      <c r="F62" s="366" t="str">
        <f>VLOOKUP(A62,'Analyst Report'!$A$38:$E$289,5,FALSE)</f>
        <v xml:space="preserve"> </v>
      </c>
    </row>
    <row r="63" spans="1:256" ht="80" customHeight="1" x14ac:dyDescent="0.15">
      <c r="A63" s="14" t="s">
        <v>142</v>
      </c>
      <c r="B63" s="27" t="str">
        <f>VLOOKUP(A63,Questions!$B$3:$C$258,2,FALSE)</f>
        <v>Provide a brief description for why each of these third parties will have access to institution data.</v>
      </c>
      <c r="C63" s="389" t="s">
        <v>3199</v>
      </c>
      <c r="D63" s="389"/>
      <c r="E63" s="9" t="str">
        <f>IF((C63=""),VLOOKUP(A63,Questions!B$18:G$260,4,FALSE),IF(C63="Yes",VLOOKUP(A63,Questions!B$18:G$260,6,FALSE),IF(C63="No",VLOOKUP(A63,Questions!B$18:G$260,5,FALSE),"N/A")))</f>
        <v>N/A</v>
      </c>
      <c r="F63" s="366" t="str">
        <f>VLOOKUP(A63,'Analyst Report'!$A$38:$E$289,5,FALSE)</f>
        <v xml:space="preserve"> </v>
      </c>
    </row>
    <row r="64" spans="1:256" ht="136" customHeight="1" x14ac:dyDescent="0.15">
      <c r="A64" s="14" t="s">
        <v>143</v>
      </c>
      <c r="B64" s="27" t="str">
        <f>VLOOKUP(A64,Questions!$B$3:$C$258,2,FALSE)</f>
        <v>What legal agreements (i.e. contracts) do you have in place with these third parties that address liability in the event of a data breach?</v>
      </c>
      <c r="C64" s="389" t="s">
        <v>3200</v>
      </c>
      <c r="D64" s="389"/>
      <c r="E64" s="9" t="str">
        <f>IF((C64=""),VLOOKUP(A64,Questions!B$18:G$260,4,FALSE),IF(C64="Yes",VLOOKUP(A64,Questions!B$18:G$260,6,FALSE),IF(C64="No",VLOOKUP(A64,Questions!B$18:G$260,5,FALSE),"N/A")))</f>
        <v>N/A</v>
      </c>
      <c r="F64" s="366" t="str">
        <f>VLOOKUP(A64,'Analyst Report'!$A$38:$E$289,5,FALSE)</f>
        <v xml:space="preserve"> </v>
      </c>
    </row>
    <row r="65" spans="1:256" s="251" customFormat="1" ht="228" customHeight="1" x14ac:dyDescent="0.15">
      <c r="A65" s="14" t="s">
        <v>341</v>
      </c>
      <c r="B65" s="27" t="str">
        <f>VLOOKUP(A65,Questions!$B$3:$C$258,2,FALSE)</f>
        <v>Do you have an implemented third party management strategy?</v>
      </c>
      <c r="C65" s="11" t="s">
        <v>15</v>
      </c>
      <c r="D65" s="249" t="s">
        <v>3201</v>
      </c>
      <c r="E65" s="9" t="str">
        <f>IF((C65=""),VLOOKUP(A65,Questions!B$18:G$260,4,FALSE),IF(C65="Yes",VLOOKUP(A65,Questions!B$18:G$260,6,FALSE),IF(C65="No",VLOOKUP(A65,Questions!B$18:G$260,5,FALSE),"N/A")))</f>
        <v>Provide additional information that may help analysts better understand your environment and how it relates to third-party solutions.</v>
      </c>
      <c r="F65" s="366">
        <f>VLOOKUP(A65,'Analyst Report'!$A$38:$E$289,5,FALSE)</f>
        <v>0</v>
      </c>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row>
    <row r="66" spans="1:256" ht="80" customHeight="1" x14ac:dyDescent="0.15">
      <c r="A66" s="14" t="s">
        <v>2632</v>
      </c>
      <c r="B66" s="27" t="str">
        <f>VLOOKUP(A66,Questions!$B$3:$C$258,2,FALSE)</f>
        <v>Do you have a process and implemented procedures for managing your hardware supply chain? (e.g., telecommunications equipment, export licensing, computing devices)</v>
      </c>
      <c r="C66" s="11" t="s">
        <v>15</v>
      </c>
      <c r="D66" s="249" t="s">
        <v>3202</v>
      </c>
      <c r="E66" s="9" t="str">
        <f>IF((C66=""),VLOOKUP(A66,Questions!B$18:G$260,4,FALSE),IF(C66="Yes",VLOOKUP(A66,Questions!B$18:G$260,6,FALSE),IF(C66="No",VLOOKUP(A66,Questions!B$18:G$260,5,FALSE),"N/A")))</f>
        <v>State what countries and/or regions this process is compliant with.</v>
      </c>
      <c r="F66" s="366">
        <f>VLOOKUP(A66,'Analyst Report'!$A$38:$E$289,5,FALSE)</f>
        <v>0</v>
      </c>
    </row>
    <row r="67" spans="1:256" ht="36" customHeight="1" x14ac:dyDescent="0.15">
      <c r="A67" s="388" t="str">
        <f>IF(Questions!D23&lt;&gt;"","Consulting",IF(Questions!D23&lt;&gt;"Yes","Consulting - All questions after this section are OPTIONAL.","Consulting - Optional based on QUALIFIER response."))</f>
        <v>Consulting</v>
      </c>
      <c r="B67" s="388"/>
      <c r="C67" s="24" t="s">
        <v>12</v>
      </c>
      <c r="D67" s="24" t="s">
        <v>13</v>
      </c>
      <c r="E67" s="7" t="s">
        <v>14</v>
      </c>
      <c r="F67" s="363" t="s">
        <v>3139</v>
      </c>
    </row>
    <row r="68" spans="1:256" ht="48" customHeight="1" x14ac:dyDescent="0.15">
      <c r="A68" s="14" t="s">
        <v>144</v>
      </c>
      <c r="B68" s="27" t="str">
        <f>VLOOKUP(A68,Questions!$B$3:$C$258,2,FALSE)</f>
        <v>Will the consulting take place on-premises?</v>
      </c>
      <c r="C68" s="11" t="s">
        <v>18</v>
      </c>
      <c r="D68" s="369" t="s">
        <v>3203</v>
      </c>
      <c r="E68" s="9" t="str">
        <f>IF((C68=""),VLOOKUP(A68,Questions!B:G,4,FALSE),IF(C68="Yes",VLOOKUP(A68,Questions!B:G,6,FALSE),IF(C68="No",VLOOKUP(A68,Questions!B:G,5,FALSE),"N/A")))</f>
        <v xml:space="preserve"> </v>
      </c>
      <c r="F68" s="366" t="str">
        <f>VLOOKUP(A68,'Analyst Report'!$A$38:$E$289,5,FALSE)</f>
        <v xml:space="preserve"> </v>
      </c>
    </row>
    <row r="69" spans="1:256" ht="63" customHeight="1" x14ac:dyDescent="0.15">
      <c r="A69" s="14" t="s">
        <v>145</v>
      </c>
      <c r="B69" s="27" t="str">
        <f>VLOOKUP(A69,Questions!$B$3:$C$258,2,FALSE)</f>
        <v>Will the consultant require access to Institution's network resources?</v>
      </c>
      <c r="C69" s="11" t="s">
        <v>18</v>
      </c>
      <c r="D69" s="369" t="s">
        <v>3204</v>
      </c>
      <c r="E69" s="9" t="str">
        <f>IF((C69=""),VLOOKUP(A69,Questions!B:G,4,FALSE),IF(C69="Yes",VLOOKUP(A69,Questions!B:G,6,FALSE),IF(C69="No",VLOOKUP(A69,Questions!B:G,5,FALSE),"N/A")))</f>
        <v xml:space="preserve"> </v>
      </c>
      <c r="F69" s="366" t="str">
        <f>VLOOKUP(A69,'Analyst Report'!$A$38:$E$289,5,FALSE)</f>
        <v xml:space="preserve"> </v>
      </c>
    </row>
    <row r="70" spans="1:256" ht="63" customHeight="1" x14ac:dyDescent="0.15">
      <c r="A70" s="14" t="s">
        <v>146</v>
      </c>
      <c r="B70" s="27" t="str">
        <f>VLOOKUP(A70,Questions!$B$3:$C$258,2,FALSE)</f>
        <v>Will the consultant require access to hardware in the Institution's data centers?</v>
      </c>
      <c r="C70" s="11" t="s">
        <v>18</v>
      </c>
      <c r="D70" s="369" t="s">
        <v>3205</v>
      </c>
      <c r="E70" s="9" t="str">
        <f>IF((C70=""),VLOOKUP(A70,Questions!B:G,4,FALSE),IF(C70="Yes",VLOOKUP(A70,Questions!B:G,6,FALSE),IF(C70="No",VLOOKUP(A70,Questions!B:G,5,FALSE),"N/A")))</f>
        <v xml:space="preserve"> </v>
      </c>
      <c r="F70" s="366" t="str">
        <f>VLOOKUP(A70,'Analyst Report'!$A$38:$E$289,5,FALSE)</f>
        <v xml:space="preserve"> </v>
      </c>
    </row>
    <row r="71" spans="1:256" ht="48" customHeight="1" x14ac:dyDescent="0.15">
      <c r="A71" s="14" t="s">
        <v>147</v>
      </c>
      <c r="B71" s="27" t="str">
        <f>VLOOKUP(A71,Questions!$B$3:$C$258,2,FALSE)</f>
        <v>Will the consultant require an account within the Institution's domain (@*.edu)?</v>
      </c>
      <c r="C71" s="11" t="s">
        <v>18</v>
      </c>
      <c r="D71" s="12"/>
      <c r="E71" s="9" t="str">
        <f>IF((C71=""),VLOOKUP(A71,Questions!B:G,4,FALSE),IF(C71="Yes",VLOOKUP(A71,Questions!B:G,6,FALSE),IF(C71="No",VLOOKUP(A71,Questions!B:G,5,FALSE),"N/A")))</f>
        <v xml:space="preserve"> </v>
      </c>
      <c r="F71" s="366" t="str">
        <f>VLOOKUP(A71,'Analyst Report'!$A$38:$E$289,5,FALSE)</f>
        <v xml:space="preserve"> </v>
      </c>
    </row>
    <row r="72" spans="1:256" ht="100" customHeight="1" x14ac:dyDescent="0.15">
      <c r="A72" s="14" t="s">
        <v>148</v>
      </c>
      <c r="B72" s="27" t="str">
        <f>VLOOKUP(A72,Questions!$B$3:$C$258,2,FALSE)</f>
        <v>Has the consultant received training on [sensitive, HIPAA, PCI, etc.] data handling?</v>
      </c>
      <c r="C72" s="11" t="s">
        <v>15</v>
      </c>
      <c r="D72" s="12" t="s">
        <v>3206</v>
      </c>
      <c r="E72" s="9" t="str">
        <f>IF((C72=""),VLOOKUP(A72,Questions!B:G,4,FALSE),IF(C72="Yes",VLOOKUP(A72,Questions!B:G,6,FALSE),IF(C72="No",VLOOKUP(A72,Questions!B:G,5,FALSE),"N/A")))</f>
        <v xml:space="preserve"> </v>
      </c>
      <c r="F72" s="366" t="str">
        <f>VLOOKUP(A72,'Analyst Report'!$A$38:$E$289,5,FALSE)</f>
        <v xml:space="preserve"> </v>
      </c>
    </row>
    <row r="73" spans="1:256" ht="48" customHeight="1" x14ac:dyDescent="0.15">
      <c r="A73" s="14" t="s">
        <v>149</v>
      </c>
      <c r="B73" s="27" t="str">
        <f>VLOOKUP(A73,Questions!$B$3:$C$258,2,FALSE)</f>
        <v>Will any data be transferred to the consultant's possession?</v>
      </c>
      <c r="C73" s="11" t="s">
        <v>18</v>
      </c>
      <c r="D73" s="12"/>
      <c r="E73" s="9" t="str">
        <f>IF((C73=""),VLOOKUP(A73,Questions!B:G,4,FALSE),IF(C73="Yes",VLOOKUP(A73,Questions!B:G,6,FALSE),IF(C73="No",VLOOKUP(A73,Questions!B:G,5,FALSE),"N/A")))</f>
        <v>No need to answer CONS-07</v>
      </c>
      <c r="F73" s="366" t="str">
        <f>VLOOKUP(A73,'Analyst Report'!$A$38:$E$289,5,FALSE)</f>
        <v xml:space="preserve"> </v>
      </c>
    </row>
    <row r="74" spans="1:256" s="1" customFormat="1" ht="48" customHeight="1" x14ac:dyDescent="0.15">
      <c r="A74" s="14" t="s">
        <v>150</v>
      </c>
      <c r="B74" s="27" t="str">
        <f>VLOOKUP(A74,Questions!$B$3:$C$258,2,FALSE)</f>
        <v>Is it encrypted (at rest) while in the consultant's possession?</v>
      </c>
      <c r="C74" s="120" t="s">
        <v>15</v>
      </c>
      <c r="D74" s="12"/>
      <c r="E74" s="9" t="str">
        <f>IF((C74=""),VLOOKUP(A74,Questions!B:G,4,FALSE),IF(C74="Yes",VLOOKUP(A74,Questions!B:G,6,FALSE),IF(C74="No",VLOOKUP(A74,Questions!B:G,5,FALSE),"N/A")))</f>
        <v xml:space="preserve"> </v>
      </c>
      <c r="F74" s="366" t="str">
        <f>VLOOKUP(A74,'Analyst Report'!$A$38:$E$289,5,FALSE)</f>
        <v xml:space="preserve"> </v>
      </c>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row>
    <row r="75" spans="1:256" ht="48" customHeight="1" x14ac:dyDescent="0.15">
      <c r="A75" s="14" t="s">
        <v>151</v>
      </c>
      <c r="B75" s="27" t="str">
        <f>VLOOKUP(A75,Questions!$B$3:$C$258,2,FALSE)</f>
        <v>Will the consultant need remote access to the Institution's network or systems?</v>
      </c>
      <c r="C75" s="11" t="s">
        <v>18</v>
      </c>
      <c r="D75" s="12" t="s">
        <v>3205</v>
      </c>
      <c r="E75" s="9" t="str">
        <f>IF((C75=""),VLOOKUP(A75,Questions!B:G,4,FALSE),IF(C75="Yes",VLOOKUP(A75,Questions!B:G,6,FALSE),IF(C75="No",VLOOKUP(A75,Questions!B:G,5,FALSE),"N/A")))</f>
        <v>No need to answer CONS-09</v>
      </c>
      <c r="F75" s="366" t="str">
        <f>VLOOKUP(A75,'Analyst Report'!$A$38:$E$289,5,FALSE)</f>
        <v xml:space="preserve"> </v>
      </c>
    </row>
    <row r="76" spans="1:256" s="1" customFormat="1" ht="48" customHeight="1" x14ac:dyDescent="0.15">
      <c r="A76" s="14" t="s">
        <v>152</v>
      </c>
      <c r="B76" s="27" t="str">
        <f>VLOOKUP(A76,Questions!$B$3:$C$258,2,FALSE)</f>
        <v>Can we restrict that access based on source IP address?</v>
      </c>
      <c r="C76" s="11"/>
      <c r="D76" s="12"/>
      <c r="E76" s="9" t="str">
        <f>IF((C76=""),VLOOKUP(A76,Questions!B:G,4,FALSE),IF(C76="Yes",VLOOKUP(A76,Questions!B:G,6,FALSE),IF(C76="No",VLOOKUP(A76,Questions!B:G,5,FALSE),"N/A")))</f>
        <v xml:space="preserve"> </v>
      </c>
      <c r="F76" s="366" t="str">
        <f>VLOOKUP(A76,'Analyst Report'!$A$38:$E$289,5,FALSE)</f>
        <v xml:space="preserve"> </v>
      </c>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row>
    <row r="77" spans="1:256" ht="36" customHeight="1" x14ac:dyDescent="0.15">
      <c r="A77" s="388" t="s">
        <v>1762</v>
      </c>
      <c r="B77" s="388"/>
      <c r="C77" s="24" t="s">
        <v>12</v>
      </c>
      <c r="D77" s="24" t="s">
        <v>13</v>
      </c>
      <c r="E77" s="7" t="s">
        <v>14</v>
      </c>
      <c r="F77" s="363" t="s">
        <v>3139</v>
      </c>
    </row>
    <row r="78" spans="1:256" ht="183" customHeight="1" x14ac:dyDescent="0.15">
      <c r="A78" s="14" t="s">
        <v>153</v>
      </c>
      <c r="B78" s="27" t="str">
        <f>VLOOKUP(A78,Questions!$B$3:$C$258,2,FALSE)</f>
        <v>Are access controls for institutional accounts based on structured rules, such as role-based access control (RBAC), attribute-based access control (ABAC) or policy-based access control (PBAC)?</v>
      </c>
      <c r="C78" s="11" t="s">
        <v>15</v>
      </c>
      <c r="D78" s="100" t="s">
        <v>3207</v>
      </c>
      <c r="E78" s="9" t="str">
        <f>IF((C78=""),VLOOKUP(A78,Questions!B:G,4,FALSE),IF(C78="Yes",VLOOKUP(A78,Questions!B:G,6,FALSE),IF(C78="No",VLOOKUP(A78,Questions!B:G,5,FALSE),"N/A")))</f>
        <v>Describe available roles.</v>
      </c>
      <c r="F78" s="366" t="str">
        <f>VLOOKUP(A78,'Analyst Report'!$A$38:$E$289,5,FALSE)</f>
        <v xml:space="preserve"> </v>
      </c>
    </row>
    <row r="79" spans="1:256" ht="154" customHeight="1" x14ac:dyDescent="0.15">
      <c r="A79" s="14" t="s">
        <v>154</v>
      </c>
      <c r="B79" s="27" t="str">
        <f>VLOOKUP(A79,Questions!$B$3:$C$258,2,FALSE)</f>
        <v>Are access controls for staff within your organization based on structured rules, such as RBAC, ABAC, or PBAC?</v>
      </c>
      <c r="C79" s="11" t="s">
        <v>15</v>
      </c>
      <c r="D79" s="101" t="s">
        <v>3208</v>
      </c>
      <c r="E79" s="9" t="str">
        <f>IF((C79=""),VLOOKUP(A79,Questions!B:G,4,FALSE),IF(C79="Yes",VLOOKUP(A79,Questions!B:G,6,FALSE),IF(C79="No",VLOOKUP(A79,Questions!B:G,5,FALSE),"N/A")))</f>
        <v xml:space="preserve"> </v>
      </c>
      <c r="F79" s="366" t="str">
        <f>VLOOKUP(A79,'Analyst Report'!$A$38:$E$289,5,FALSE)</f>
        <v xml:space="preserve"> </v>
      </c>
    </row>
    <row r="80" spans="1:256" ht="116" customHeight="1" x14ac:dyDescent="0.15">
      <c r="A80" s="14" t="s">
        <v>426</v>
      </c>
      <c r="B80" s="27" t="str">
        <f>VLOOKUP(A80,Questions!$B$3:$C$258,2,FALSE)</f>
        <v>Does the system provide data input validation and error messages?</v>
      </c>
      <c r="C80" s="11" t="s">
        <v>15</v>
      </c>
      <c r="D80" s="100" t="s">
        <v>3209</v>
      </c>
      <c r="E80" s="9" t="str">
        <f>IF((C80=""),VLOOKUP(A80,Questions!B:G,4,FALSE),IF(C80="Yes",VLOOKUP(A80,Questions!B:G,6,FALSE),IF(C80="No",VLOOKUP(A80,Questions!B:G,5,FALSE),"N/A")))</f>
        <v>Describe how your system(s) provide data input validation and error messages.</v>
      </c>
      <c r="F80" s="366" t="str">
        <f>VLOOKUP(A80,'Analyst Report'!$A$38:$E$289,5,FALSE)</f>
        <v xml:space="preserve"> </v>
      </c>
    </row>
    <row r="81" spans="1:256" ht="54" customHeight="1" x14ac:dyDescent="0.15">
      <c r="A81" s="14" t="s">
        <v>155</v>
      </c>
      <c r="B81" s="27" t="str">
        <f>VLOOKUP(A81,Questions!$B$3:$C$258,2,FALSE)</f>
        <v>Are you using a web application firewall (WAF)?</v>
      </c>
      <c r="C81" s="11" t="s">
        <v>15</v>
      </c>
      <c r="D81" s="86" t="s">
        <v>3210</v>
      </c>
      <c r="E81" s="9" t="str">
        <f>IF((C81=""),VLOOKUP(A81,Questions!B:G,4,FALSE),IF(C81="Yes",VLOOKUP(A81,Questions!B:G,6,FALSE),IF(C81="No",VLOOKUP(A81,Questions!B:G,5,FALSE),"N/A")))</f>
        <v>Describe the currently implemented WAF.</v>
      </c>
      <c r="F81" s="366" t="str">
        <f>VLOOKUP(A81,'Analyst Report'!$A$38:$E$289,5,FALSE)</f>
        <v xml:space="preserve"> </v>
      </c>
    </row>
    <row r="82" spans="1:256" ht="48" customHeight="1" x14ac:dyDescent="0.15">
      <c r="A82" s="14" t="s">
        <v>156</v>
      </c>
      <c r="B82" s="27" t="str">
        <f>VLOOKUP(A82,Questions!$B$3:$C$258,2,FALSE)</f>
        <v>Do you have a process and implemented procedures for managing your software supply chain (e.g. libraries, repositories, frameworks, etc)</v>
      </c>
      <c r="C82" s="11" t="s">
        <v>15</v>
      </c>
      <c r="D82" s="86" t="s">
        <v>3211</v>
      </c>
      <c r="E82" s="9" t="str">
        <f>IF((C82=""),VLOOKUP(A82,Questions!B:G,4,FALSE),IF(C82="Yes",VLOOKUP(A82,Questions!B:G,6,FALSE),IF(C82="No",VLOOKUP(A82,Questions!B:G,5,FALSE),"N/A")))</f>
        <v>Provide supporting documentation of your processes.</v>
      </c>
      <c r="F82" s="366" t="str">
        <f>VLOOKUP(A82,'Analyst Report'!$A$38:$E$289,5,FALSE)</f>
        <v xml:space="preserve"> </v>
      </c>
    </row>
    <row r="83" spans="1:256" ht="48" customHeight="1" x14ac:dyDescent="0.15">
      <c r="A83" s="14" t="s">
        <v>157</v>
      </c>
      <c r="B83" s="27" t="str">
        <f>VLOOKUP(A83,Questions!$B$3:$C$258,2,FALSE)</f>
        <v>Are only currently supported operating system(s), software, and libraries leveraged by the system(s)/application(s) that will have access to institution's data?</v>
      </c>
      <c r="C83" s="11" t="s">
        <v>15</v>
      </c>
      <c r="D83" s="29" t="s">
        <v>3212</v>
      </c>
      <c r="E83" s="9" t="str">
        <f>IF((C83=""),VLOOKUP(A83,Questions!B:G,4,FALSE),IF(C83="Yes",VLOOKUP(A83,Questions!B:G,6,FALSE),IF(C83="No",VLOOKUP(A83,Questions!B:G,5,FALSE),"N/A")))</f>
        <v>Please provide a list of all required dependencies.</v>
      </c>
      <c r="F83" s="366">
        <f>VLOOKUP(A83,'Analyst Report'!$A$38:$E$289,5,FALSE)</f>
        <v>0</v>
      </c>
    </row>
    <row r="84" spans="1:256" s="1" customFormat="1" ht="43" customHeight="1" x14ac:dyDescent="0.15">
      <c r="A84" s="14" t="s">
        <v>158</v>
      </c>
      <c r="B84" s="27" t="str">
        <f>VLOOKUP(A84,Questions!$B$3:$C$258,2,FALSE)</f>
        <v>If mobile, is the application available from a trusted source (e.g., App Store, Google Play Store)?</v>
      </c>
      <c r="C84" s="11" t="s">
        <v>15</v>
      </c>
      <c r="D84" s="12" t="s">
        <v>3213</v>
      </c>
      <c r="E84" s="9" t="str">
        <f>IF((C84=""),VLOOKUP(A84,Questions!B:G,4,FALSE),IF(C84="Yes",VLOOKUP(A84,Questions!B:G,6,FALSE),IF(C84="No",VLOOKUP(A84,Questions!B:G,5,FALSE),"N/A")))</f>
        <v xml:space="preserve"> State the application title as listed within the trusted source.</v>
      </c>
      <c r="F84" s="366" t="str">
        <f>VLOOKUP(A84,'Analyst Report'!$A$38:$E$289,5,FALSE)</f>
        <v xml:space="preserve"> </v>
      </c>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row>
    <row r="85" spans="1:256" ht="37" customHeight="1" x14ac:dyDescent="0.15">
      <c r="A85" s="14" t="s">
        <v>159</v>
      </c>
      <c r="B85" s="27" t="str">
        <f>VLOOKUP(A85,Questions!$B$3:$C$258,2,FALSE)</f>
        <v>Does your application require access to location or GPS data?</v>
      </c>
      <c r="C85" s="11" t="s">
        <v>18</v>
      </c>
      <c r="D85" s="12" t="s">
        <v>3214</v>
      </c>
      <c r="E85" s="9" t="str">
        <f>IF((C85=""),VLOOKUP(A85,Questions!B:G,4,FALSE),IF(C85="Yes",VLOOKUP(A85,Questions!B:G,6,FALSE),IF(C85="No",VLOOKUP(A85,Questions!B:G,5,FALSE),"N/A")))</f>
        <v>Please indicate any future plans that would require access to this data</v>
      </c>
      <c r="F85" s="366" t="str">
        <f>VLOOKUP(A85,'Analyst Report'!$A$38:$E$289,5,FALSE)</f>
        <v xml:space="preserve"> </v>
      </c>
    </row>
    <row r="86" spans="1:256" ht="77" customHeight="1" x14ac:dyDescent="0.15">
      <c r="A86" s="14" t="s">
        <v>160</v>
      </c>
      <c r="B86" s="27" t="str">
        <f>VLOOKUP(A86,Questions!$B$3:$C$258,2,FALSE)</f>
        <v>Does your application provide separation of duties between security administration, system administration, and standard user functions?</v>
      </c>
      <c r="C86" s="11" t="s">
        <v>15</v>
      </c>
      <c r="D86" s="12" t="s">
        <v>3215</v>
      </c>
      <c r="E86" s="9" t="str">
        <f>IF((C86=""),VLOOKUP(A86,Questions!B:G,4,FALSE),IF(C86="Yes",VLOOKUP(A86,Questions!B:G,6,FALSE),IF(C86="No",VLOOKUP(A86,Questions!B:G,5,FALSE),"N/A")))</f>
        <v>Describe or provide a reference to the facilities available in the system to provide separation of duties between security administration and system administration functions.</v>
      </c>
      <c r="F86" s="366" t="str">
        <f>VLOOKUP(A86,'Analyst Report'!$A$38:$E$289,5,FALSE)</f>
        <v xml:space="preserve">  </v>
      </c>
    </row>
    <row r="87" spans="1:256" ht="84" customHeight="1" x14ac:dyDescent="0.15">
      <c r="A87" s="14" t="s">
        <v>161</v>
      </c>
      <c r="B87" s="27" t="str">
        <f>VLOOKUP(A87,Questions!$B$3:$C$258,2,FALSE)</f>
        <v>Do you have a fully implemented policy or procedure that details how your employees obtain administrator access to institutional instance of the application?</v>
      </c>
      <c r="C87" s="11" t="s">
        <v>15</v>
      </c>
      <c r="D87" s="12" t="s">
        <v>3216</v>
      </c>
      <c r="E87" s="9" t="str">
        <f>IF((C87=""),VLOOKUP(A87,Questions!B:G,4,FALSE),IF(C87="Yes",VLOOKUP(A87,Questions!B:G,6,FALSE),IF(C87="No",VLOOKUP(A87,Questions!B:G,5,FALSE),"N/A")))</f>
        <v>Describe or provide a reference that details how administrator access is handled (e.g. provisioning, principle of least privilege, deprovisioning, etc.)</v>
      </c>
      <c r="F87" s="366" t="str">
        <f>VLOOKUP(A87,'Analyst Report'!$A$38:$E$289,5,FALSE)</f>
        <v xml:space="preserve"> </v>
      </c>
    </row>
    <row r="88" spans="1:256" s="324" customFormat="1" ht="72" customHeight="1" x14ac:dyDescent="0.15">
      <c r="A88" s="14" t="s">
        <v>162</v>
      </c>
      <c r="B88" s="27" t="str">
        <f>VLOOKUP(A88,Questions!$B$3:$C$258,2,FALSE)</f>
        <v>Have your developers been trained in secure coding techniques?</v>
      </c>
      <c r="C88" s="11" t="s">
        <v>15</v>
      </c>
      <c r="D88" s="12" t="s">
        <v>3219</v>
      </c>
      <c r="E88" s="9" t="str">
        <f>IF((C88=""),VLOOKUP(A88,Questions!B:G,4,FALSE),IF(C88="Yes",VLOOKUP(A88,Questions!B:G,6,FALSE),IF(C88="No",VLOOKUP(A88,Questions!B:G,5,FALSE),"N/A")))</f>
        <v>Summarize your secure coding training.</v>
      </c>
      <c r="F88" s="366" t="str">
        <f>VLOOKUP(A88,'Analyst Report'!$A$38:$E$289,5,FALSE)</f>
        <v xml:space="preserve"> </v>
      </c>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row>
    <row r="89" spans="1:256" s="324" customFormat="1" ht="83" customHeight="1" x14ac:dyDescent="0.15">
      <c r="A89" s="14" t="s">
        <v>2710</v>
      </c>
      <c r="B89" s="27" t="str">
        <f>VLOOKUP(A89,Questions!$B$3:$C$258,2,FALSE)</f>
        <v>Was your application developed using secure coding techniques?</v>
      </c>
      <c r="C89" s="11" t="s">
        <v>15</v>
      </c>
      <c r="D89" s="12" t="s">
        <v>3220</v>
      </c>
      <c r="E89" s="9" t="str">
        <f>IF((C89=""),VLOOKUP(A89,Questions!B:G,4,FALSE),IF(C89="Yes",VLOOKUP(A89,Questions!B:G,6,FALSE),IF(C89="No",VLOOKUP(A89,Questions!B:G,5,FALSE),"N/A")))</f>
        <v>Summarize your secure coding practices.</v>
      </c>
      <c r="F89" s="366" t="str">
        <f>VLOOKUP(A89,'Analyst Report'!$A$38:$E$289,5,FALSE)</f>
        <v xml:space="preserve"> </v>
      </c>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row>
    <row r="90" spans="1:256" s="324" customFormat="1" ht="76" customHeight="1" x14ac:dyDescent="0.15">
      <c r="A90" s="14" t="s">
        <v>2711</v>
      </c>
      <c r="B90" s="27" t="str">
        <f>VLOOKUP(A90,Questions!$B$3:$C$258,2,FALSE)</f>
        <v>Do you subject your code to static code analysis and/or static application security testing prior to release?</v>
      </c>
      <c r="C90" s="11" t="s">
        <v>15</v>
      </c>
      <c r="D90" s="12" t="s">
        <v>3217</v>
      </c>
      <c r="E90" s="9" t="str">
        <f>IF((C90=""),VLOOKUP(A90,Questions!B:G,4,FALSE),IF(C90="Yes",VLOOKUP(A90,Questions!B:G,6,FALSE),IF(C90="No",VLOOKUP(A90,Questions!B:G,5,FALSE),"N/A")))</f>
        <v xml:space="preserve"> Provide a list of all tools utilized during static code analysis or static application security testing.</v>
      </c>
      <c r="F90" s="366" t="str">
        <f>VLOOKUP(A90,'Analyst Report'!$A$38:$E$289,5,FALSE)</f>
        <v xml:space="preserve"> </v>
      </c>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row>
    <row r="91" spans="1:256" s="332" customFormat="1" ht="40" customHeight="1" x14ac:dyDescent="0.15">
      <c r="A91" s="14" t="s">
        <v>163</v>
      </c>
      <c r="B91" s="27" t="str">
        <f>VLOOKUP(A91,Questions!$B$3:$C$258,2,FALSE)</f>
        <v>Do you have software testing processes (dynamic or static) that are established and followed?</v>
      </c>
      <c r="C91" s="11" t="s">
        <v>15</v>
      </c>
      <c r="D91" s="12" t="s">
        <v>3218</v>
      </c>
      <c r="E91" s="9"/>
      <c r="F91" s="366" t="str">
        <f>VLOOKUP(A91,'Analyst Report'!$A$38:$E$289,5,FALSE)</f>
        <v xml:space="preserve"> </v>
      </c>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row>
    <row r="92" spans="1:256" ht="36" customHeight="1" x14ac:dyDescent="0.15">
      <c r="A92" s="388" t="s">
        <v>1763</v>
      </c>
      <c r="B92" s="388"/>
      <c r="C92" s="24" t="s">
        <v>12</v>
      </c>
      <c r="D92" s="24" t="s">
        <v>13</v>
      </c>
      <c r="E92" s="7" t="s">
        <v>14</v>
      </c>
      <c r="F92" s="363" t="s">
        <v>3139</v>
      </c>
    </row>
    <row r="93" spans="1:256" ht="110" customHeight="1" x14ac:dyDescent="0.15">
      <c r="A93" s="14" t="s">
        <v>165</v>
      </c>
      <c r="B93" s="27" t="str">
        <f>VLOOKUP(A93,Questions!$B$3:$C$258,2,FALSE)</f>
        <v>Does your solution support single sign-on (SSO) protocols for user and administrator authentication?</v>
      </c>
      <c r="C93" s="11" t="s">
        <v>2701</v>
      </c>
      <c r="D93" s="12" t="s">
        <v>3221</v>
      </c>
      <c r="E93" s="9" t="str">
        <f>IF((C93=""),VLOOKUP(A93,Questions!B:G,4,FALSE),IF(C93="1) Yes",VLOOKUP(A93,Questions!B:G,6,FALSE),IF(C93="2) No",VLOOKUP(A93,Questions!B:G,5,FALSE),"N/A")))</f>
        <v>Describe how strong authentication is enforced (e.g., complex passwords, multifactor tokens, certificates, biometrics, aging requirements, re-use policy).</v>
      </c>
      <c r="F93" s="366" t="str">
        <f>VLOOKUP(A93,'Analyst Report'!$A$38:$E$289,5,FALSE)</f>
        <v xml:space="preserve"> </v>
      </c>
    </row>
    <row r="94" spans="1:256" ht="101" customHeight="1" x14ac:dyDescent="0.15">
      <c r="A94" s="14" t="s">
        <v>166</v>
      </c>
      <c r="B94" s="27" t="str">
        <f>VLOOKUP(A94,Questions!$B$3:$C$258,2,FALSE)</f>
        <v>Does your solution support local authentication protocols for user and administrator authentication?</v>
      </c>
      <c r="C94" s="11" t="s">
        <v>2701</v>
      </c>
      <c r="D94" s="12" t="s">
        <v>3222</v>
      </c>
      <c r="E94" s="9" t="str">
        <f>IF((C94=""),VLOOKUP(A94,Questions!B:G,4,FALSE),IF(C94="1) Yes",VLOOKUP(A94,Questions!B:G,6,FALSE),IF(C94="2) No",VLOOKUP(A94,Questions!B:G,5,FALSE),"N/A")))</f>
        <v xml:space="preserve"> Provide a detailed description of your local authentication mode practices.</v>
      </c>
      <c r="F94" s="366" t="str">
        <f>VLOOKUP(A94,'Analyst Report'!$A$38:$E$289,5,FALSE)</f>
        <v xml:space="preserve"> </v>
      </c>
    </row>
    <row r="95" spans="1:256" ht="48" customHeight="1" x14ac:dyDescent="0.15">
      <c r="A95" s="14" t="s">
        <v>167</v>
      </c>
      <c r="B95" s="27" t="str">
        <f>VLOOKUP(A95,Questions!$B$3:$C$258,2,FALSE)</f>
        <v>Can you enforce password/passphrase aging requirements?</v>
      </c>
      <c r="C95" s="11" t="s">
        <v>18</v>
      </c>
      <c r="D95" s="101" t="s">
        <v>3223</v>
      </c>
      <c r="E95" s="9" t="str">
        <f>IF((C95=""),VLOOKUP(A95,Questions!B:G,4,FALSE),IF(C95="Yes",VLOOKUP(A95,Questions!B:G,6,FALSE),IF(C95="No",VLOOKUP(A95,Questions!B:G,5,FALSE),"N/A")))</f>
        <v>Describe plans to support password/passphrase aging requirements.</v>
      </c>
      <c r="F95" s="366" t="str">
        <f>VLOOKUP(A95,'Analyst Report'!$A$38:$E$289,5,FALSE)</f>
        <v xml:space="preserve"> </v>
      </c>
    </row>
    <row r="96" spans="1:256" ht="65" customHeight="1" x14ac:dyDescent="0.15">
      <c r="A96" s="14" t="s">
        <v>168</v>
      </c>
      <c r="B96" s="27" t="str">
        <f>VLOOKUP(A96,Questions!$B$3:$C$258,2,FALSE)</f>
        <v>Can you enforce password/passphrase complexity requirements [provided by the institution]?</v>
      </c>
      <c r="C96" s="11" t="s">
        <v>18</v>
      </c>
      <c r="D96" s="101" t="s">
        <v>3224</v>
      </c>
      <c r="E96" s="9" t="str">
        <f>IF((C96=""),VLOOKUP(A96,Questions!B:G,4,FALSE),IF(C96="Yes",VLOOKUP(A96,Questions!B:G,6,FALSE),IF(C96="No",VLOOKUP(A96,Questions!B:G,5,FALSE),"N/A")))</f>
        <v>Describe plans to support password/passphrase complexity requirements.</v>
      </c>
      <c r="F96" s="366" t="str">
        <f>VLOOKUP(A96,'Analyst Report'!$A$38:$E$289,5,FALSE)</f>
        <v xml:space="preserve"> </v>
      </c>
    </row>
    <row r="97" spans="1:256" ht="94" customHeight="1" x14ac:dyDescent="0.15">
      <c r="A97" s="14" t="s">
        <v>169</v>
      </c>
      <c r="B97" s="27" t="str">
        <f>VLOOKUP(A97,Questions!$B$3:$C$258,2,FALSE)</f>
        <v>Does the system have password complexity or length limitations and/or restrictions?</v>
      </c>
      <c r="C97" s="11" t="s">
        <v>15</v>
      </c>
      <c r="D97" s="135" t="s">
        <v>3225</v>
      </c>
      <c r="E97" s="9" t="str">
        <f>IF((C97=""),VLOOKUP(A97,Questions!B:G,4,FALSE),IF(C97="Yes",VLOOKUP(A97,Questions!B:G,6,FALSE),IF(C97="No",VLOOKUP(A97,Questions!B:G,5,FALSE),"N/A")))</f>
        <v>Describe these limitations and/or restrictions and state what lengths and complexities are supported.</v>
      </c>
      <c r="F97" s="366">
        <f>VLOOKUP(A97,'Analyst Report'!$A$38:$E$289,5,FALSE)</f>
        <v>0</v>
      </c>
    </row>
    <row r="98" spans="1:256" ht="103" customHeight="1" x14ac:dyDescent="0.15">
      <c r="A98" s="14" t="s">
        <v>170</v>
      </c>
      <c r="B98" s="27" t="str">
        <f>VLOOKUP(A98,Questions!$B$3:$C$258,2,FALSE)</f>
        <v>Do you have documented password/passphrase reset procedures that are currently implemented in the system and/or customer support?</v>
      </c>
      <c r="C98" s="11" t="s">
        <v>15</v>
      </c>
      <c r="D98" s="12" t="s">
        <v>3226</v>
      </c>
      <c r="E98" s="9" t="str">
        <f>IF((C98=""),VLOOKUP(A98,Questions!B:G,4,FALSE),IF(C98="Yes",VLOOKUP(A98,Questions!B:G,6,FALSE),IF(C98="No",VLOOKUP(A98,Questions!B:G,5,FALSE),"N/A")))</f>
        <v xml:space="preserve"> Describe your documented password/passphrase reset procedures that are currently implemented in the system and/or customer support.</v>
      </c>
      <c r="F98" s="366" t="str">
        <f>VLOOKUP(A98,'Analyst Report'!$A$38:$E$289,5,FALSE)</f>
        <v xml:space="preserve"> </v>
      </c>
    </row>
    <row r="99" spans="1:256" ht="48" customHeight="1" x14ac:dyDescent="0.15">
      <c r="A99" s="14" t="s">
        <v>171</v>
      </c>
      <c r="B99" s="27" t="str">
        <f>VLOOKUP(A99,Questions!$B$3:$C$258,2,FALSE)</f>
        <v>Does your organization participate in InCommon or another eduGAIN affiliated trust federation?</v>
      </c>
      <c r="C99" s="11" t="s">
        <v>18</v>
      </c>
      <c r="D99" s="71" t="s">
        <v>3227</v>
      </c>
      <c r="E99" s="9" t="str">
        <f>IF((C99=""),VLOOKUP(A99,Questions!B:G,4,FALSE),IF(C99="Yes",VLOOKUP(A99,Questions!B:G,6,FALSE),IF(C99="No",VLOOKUP(A99,Questions!B:G,5,FALSE),"N/A")))</f>
        <v>Describe plans to participate in InCommon or another eduGAIN affiliated trust federation.</v>
      </c>
      <c r="F99" s="366" t="str">
        <f>VLOOKUP(A99,'Analyst Report'!$A$38:$E$289,5,FALSE)</f>
        <v xml:space="preserve"> </v>
      </c>
    </row>
    <row r="100" spans="1:256" ht="48" customHeight="1" x14ac:dyDescent="0.15">
      <c r="A100" s="14" t="s">
        <v>172</v>
      </c>
      <c r="B100" s="27" t="str">
        <f>VLOOKUP(A100,Questions!$B$3:$C$258,2,FALSE)</f>
        <v>Does your application support integration with other authentication and authorization systems?</v>
      </c>
      <c r="C100" s="11" t="s">
        <v>15</v>
      </c>
      <c r="D100" s="12" t="s">
        <v>3228</v>
      </c>
      <c r="E100" s="9" t="str">
        <f>IF((C100=""),VLOOKUP(A100,Questions!B:G,4,FALSE),IF(C100="Yes",VLOOKUP(A100,Questions!B:G,6,FALSE),IF(C100="No",VLOOKUP(A100,Questions!B:G,5,FALSE),"N/A")))</f>
        <v>List which systems and versions supported (such as Active Directory, Kerberos, or other LDAP compatible directory) in Additional Info.</v>
      </c>
      <c r="F100" s="366" t="str">
        <f>VLOOKUP(A100,'Analyst Report'!$A$38:$E$289,5,FALSE)</f>
        <v xml:space="preserve"> </v>
      </c>
    </row>
    <row r="101" spans="1:256" ht="48" customHeight="1" x14ac:dyDescent="0.15">
      <c r="A101" s="57" t="s">
        <v>173</v>
      </c>
      <c r="B101" s="27" t="str">
        <f>VLOOKUP(A101,Questions!$B$3:$C$258,2,FALSE)</f>
        <v>Does your solution support any of the following Web SSO standards? [e.g., SAML2 (with redirect flow), OIDC, CAS, or other]</v>
      </c>
      <c r="C101" s="11" t="s">
        <v>15</v>
      </c>
      <c r="D101" s="12" t="s">
        <v>3229</v>
      </c>
      <c r="E101" s="9" t="str">
        <f>IF((C101=""),VLOOKUP(A101,Questions!B:G,4,FALSE),IF(C101="Yes",VLOOKUP(A101,Questions!B:G,6,FALSE),IF(C101="No",VLOOKUP(A101,Questions!B:G,5,FALSE),"N/A")))</f>
        <v>State the Web SSO standards supported by your solution and provide additional details about your support, including framework(s) in use, how information is exchanged securely, etc.</v>
      </c>
      <c r="F101" s="366" t="str">
        <f>VLOOKUP(A101,'Analyst Report'!$A$38:$E$289,5,FALSE)</f>
        <v xml:space="preserve"> </v>
      </c>
    </row>
    <row r="102" spans="1:256" ht="53" customHeight="1" x14ac:dyDescent="0.15">
      <c r="A102" s="57" t="s">
        <v>174</v>
      </c>
      <c r="B102" s="27" t="str">
        <f>VLOOKUP(A102,Questions!$B$3:$C$258,2,FALSE)</f>
        <v>Do you support differentiation between email address and user identifier?</v>
      </c>
      <c r="C102" s="11" t="s">
        <v>15</v>
      </c>
      <c r="D102" s="12"/>
      <c r="E102" s="9" t="str">
        <f>IF((C102=""),VLOOKUP(A102,Questions!B:G,4,FALSE),IF(C102="Yes",VLOOKUP(A102,Questions!B:G,6,FALSE),IF(C102="No",VLOOKUP(A102,Questions!B:G,5,FALSE),"N/A")))</f>
        <v xml:space="preserve"> </v>
      </c>
      <c r="F102" s="366" t="str">
        <f>VLOOKUP(A102,'Analyst Report'!$A$38:$E$289,5,FALSE)</f>
        <v xml:space="preserve"> </v>
      </c>
    </row>
    <row r="103" spans="1:256" ht="47" customHeight="1" x14ac:dyDescent="0.15">
      <c r="A103" s="57" t="s">
        <v>175</v>
      </c>
      <c r="B103" s="27" t="str">
        <f>VLOOKUP(A103,Questions!$B$3:$C$258,2,FALSE)</f>
        <v>Do you allow the customer to specify attribute mappings for any needed information beyond a user identifier? [e.g., Reference eduPerson, ePPA/ePPN/ePE ]</v>
      </c>
      <c r="C103" s="120" t="s">
        <v>18</v>
      </c>
      <c r="D103" s="12" t="s">
        <v>3230</v>
      </c>
      <c r="E103" s="9" t="str">
        <f>IF((C103=""),VLOOKUP(A103,Questions!B:G,4,FALSE),IF(C103="Yes",VLOOKUP(A103,Questions!B:G,6,FALSE),IF(C103="No",VLOOKUP(A103,Questions!B:G,5,FALSE),"N/A")))</f>
        <v>Describe plans to allow customers to specify attribute mappings.</v>
      </c>
      <c r="F103" s="366" t="str">
        <f>VLOOKUP(A103,'Analyst Report'!$A$38:$E$289,5,FALSE)</f>
        <v xml:space="preserve"> </v>
      </c>
    </row>
    <row r="104" spans="1:256" ht="54" customHeight="1" x14ac:dyDescent="0.15">
      <c r="A104" s="57" t="s">
        <v>176</v>
      </c>
      <c r="B104" s="27" t="str">
        <f>VLOOKUP(A104,Questions!$B$3:$C$258,2,FALSE)</f>
        <v>If you don't support SSO, does your application and/or user-frontend/portal support multi-factor authentication? (e.g. Duo, Google Authenticator, OTP, etc.)</v>
      </c>
      <c r="C104" s="11"/>
      <c r="D104" s="12"/>
      <c r="E104" s="9" t="str">
        <f>IF((C104=""),VLOOKUP(A104,Questions!B:G,4,FALSE),IF(C104="Yes",VLOOKUP(A104,Questions!B:G,6,FALSE),IF(C104="No",VLOOKUP(A104,Questions!B:G,5,FALSE),"N/A")))</f>
        <v xml:space="preserve"> </v>
      </c>
      <c r="F104" s="366" t="str">
        <f>VLOOKUP(A104,'Analyst Report'!$A$38:$E$289,5,FALSE)</f>
        <v xml:space="preserve"> </v>
      </c>
    </row>
    <row r="105" spans="1:256" ht="54" customHeight="1" x14ac:dyDescent="0.15">
      <c r="A105" s="57" t="s">
        <v>177</v>
      </c>
      <c r="B105" s="27" t="str">
        <f>VLOOKUP(A105,Questions!$B$3:$C$258,2,FALSE)</f>
        <v>Does your application automatically lock the session or log-out an account after a period of inactivity?</v>
      </c>
      <c r="C105" s="120" t="s">
        <v>18</v>
      </c>
      <c r="D105" s="12" t="s">
        <v>3231</v>
      </c>
      <c r="E105" s="9" t="str">
        <f>IF((C105=""),VLOOKUP(A105,Questions!B:G,4,FALSE),IF(C105="Yes",VLOOKUP(A105,Questions!B:G,6,FALSE),IF(C105="No",VLOOKUP(A105,Questions!B:G,5,FALSE),"N/A")))</f>
        <v>Describe any plans to support automatic lock or log-out.</v>
      </c>
      <c r="F105" s="366" t="str">
        <f>VLOOKUP(A105,'Analyst Report'!$A$38:$E$289,5,FALSE)</f>
        <v xml:space="preserve"> </v>
      </c>
    </row>
    <row r="106" spans="1:256" ht="47" customHeight="1" x14ac:dyDescent="0.15">
      <c r="A106" s="57" t="s">
        <v>178</v>
      </c>
      <c r="B106" s="27" t="str">
        <f>VLOOKUP(A106,Questions!$B$3:$C$258,2,FALSE)</f>
        <v>Are there any passwords/passphrases hard coded into your systems or products?</v>
      </c>
      <c r="C106" s="120" t="s">
        <v>18</v>
      </c>
      <c r="D106" s="12"/>
      <c r="E106" s="9" t="str">
        <f>IF((C106=""),VLOOKUP(A106,Questions!B:G,4,FALSE),IF(C106="Yes",VLOOKUP(A106,Questions!B:G,6,FALSE),IF(C106="No",VLOOKUP(A106,Questions!B:G,5,FALSE),"N/A")))</f>
        <v xml:space="preserve"> </v>
      </c>
      <c r="F106" s="366" t="str">
        <f>VLOOKUP(A106,'Analyst Report'!$A$38:$E$289,5,FALSE)</f>
        <v xml:space="preserve"> </v>
      </c>
    </row>
    <row r="107" spans="1:256" s="324" customFormat="1" ht="36" customHeight="1" x14ac:dyDescent="0.15">
      <c r="A107" s="57" t="s">
        <v>179</v>
      </c>
      <c r="B107" s="27" t="str">
        <f>VLOOKUP(A107,Questions!$B$3:$C$258,2,FALSE)</f>
        <v>Are you storing any passwords in plaintext?</v>
      </c>
      <c r="C107" s="120" t="s">
        <v>18</v>
      </c>
      <c r="D107" s="12"/>
      <c r="E107" s="9" t="str">
        <f>IF((C107=""),VLOOKUP(A107,Questions!B:G,4,FALSE),IF(C107="Yes",VLOOKUP(A107,Questions!B:G,6,FALSE),IF(C107="No",VLOOKUP(A107,Questions!B:G,5,FALSE),"N/A")))</f>
        <v xml:space="preserve"> </v>
      </c>
      <c r="F107" s="366" t="str">
        <f>VLOOKUP(A107,'Analyst Report'!$A$38:$E$289,5,FALSE)</f>
        <v xml:space="preserve"> </v>
      </c>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row>
    <row r="108" spans="1:256" s="324" customFormat="1" ht="38" customHeight="1" x14ac:dyDescent="0.15">
      <c r="A108" s="14" t="s">
        <v>180</v>
      </c>
      <c r="B108" s="27" t="str">
        <f>VLOOKUP(A108,Questions!$B$3:$C$258,2,FALSE)</f>
        <v>Does your application support directory integration for user accounts?</v>
      </c>
      <c r="C108" s="120" t="s">
        <v>15</v>
      </c>
      <c r="D108" s="12" t="s">
        <v>3228</v>
      </c>
      <c r="E108" s="9" t="str">
        <f>IF((C108=""),VLOOKUP(A108,Questions!B:G,4,FALSE),IF(C108="Yes",VLOOKUP(A108,Questions!B:G,6,FALSE),IF(C108="No",VLOOKUP(A108,Questions!B:G,5,FALSE),"N/A")))</f>
        <v xml:space="preserve"> Describe all authentication services supported by the system.</v>
      </c>
      <c r="F108" s="366" t="str">
        <f>VLOOKUP(A108,'Analyst Report'!$A$38:$E$289,5,FALSE)</f>
        <v xml:space="preserve"> </v>
      </c>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c r="IS108" s="3"/>
      <c r="IT108" s="3"/>
      <c r="IU108" s="3"/>
      <c r="IV108" s="3"/>
    </row>
    <row r="109" spans="1:256" ht="48" customHeight="1" x14ac:dyDescent="0.15">
      <c r="A109" s="14" t="s">
        <v>181</v>
      </c>
      <c r="B109" s="27" t="str">
        <f>VLOOKUP(A109,Questions!$B$3:$C$258,2,FALSE)</f>
        <v>Are audit logs available that include AT LEAST all of the following; login, logout, actions performed, and source IP address?</v>
      </c>
      <c r="C109" s="11" t="s">
        <v>15</v>
      </c>
      <c r="D109" s="12"/>
      <c r="E109" s="9" t="str">
        <f>IF((C109=""),VLOOKUP(A109,Questions!B:G,4,FALSE),IF(C109="Yes",VLOOKUP(A109,Questions!B:G,6,FALSE),IF(C109="No",VLOOKUP(A109,Questions!B:G,5,FALSE),"N/A")))</f>
        <v xml:space="preserve"> </v>
      </c>
      <c r="F109" s="366" t="str">
        <f>VLOOKUP(A109,'Analyst Report'!$A$38:$E$289,5,FALSE)</f>
        <v xml:space="preserve"> </v>
      </c>
    </row>
    <row r="110" spans="1:256" ht="96" customHeight="1" x14ac:dyDescent="0.15">
      <c r="A110" s="14" t="s">
        <v>2724</v>
      </c>
      <c r="B110" s="27" t="str">
        <f>VLOOKUP(A110,Questions!$B$3:$C$258,2,FALSE)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10" s="389" t="s">
        <v>3232</v>
      </c>
      <c r="D110" s="389"/>
      <c r="E110" s="9" t="str">
        <f>IF((C110=""),VLOOKUP(A110,Questions!B:G,4,FALSE),IF(C110="Yes",VLOOKUP(A110,Questions!B:G,6,FALSE),IF(C110="No",VLOOKUP(A110,Questions!B:G,5,FALSE),"N/A")))</f>
        <v>N/A</v>
      </c>
      <c r="F110" s="366" t="str">
        <f>VLOOKUP(A110,'Analyst Report'!$A$38:$E$289,5,FALSE)</f>
        <v xml:space="preserve"> </v>
      </c>
    </row>
    <row r="111" spans="1:256" s="324" customFormat="1" ht="96" customHeight="1" x14ac:dyDescent="0.15">
      <c r="A111" s="14" t="s">
        <v>2725</v>
      </c>
      <c r="B111" s="27" t="str">
        <f>VLOOKUP(A111,Questions!$B$3:$C$258,2,FALSE)</f>
        <v>Describe or provide a reference to the retention period for those logs, how logs are protected, and whether they are accessible to the customer (and if so, how).</v>
      </c>
      <c r="C111" s="389" t="s">
        <v>3233</v>
      </c>
      <c r="D111" s="389"/>
      <c r="E111" s="9" t="str">
        <f>IF((C111=""),VLOOKUP(A111,Questions!B:G,4,FALSE),IF(C111="Yes",VLOOKUP(A111,Questions!B:G,6,FALSE),IF(C111="No",VLOOKUP(A111,Questions!B:G,5,FALSE),"N/A")))</f>
        <v>N/A</v>
      </c>
      <c r="F111" s="366" t="str">
        <f>VLOOKUP(A111,'Analyst Report'!$A$38:$E$289,5,FALSE)</f>
        <v xml:space="preserve"> </v>
      </c>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c r="IM111" s="3"/>
      <c r="IN111" s="3"/>
      <c r="IO111" s="3"/>
      <c r="IP111" s="3"/>
      <c r="IQ111" s="3"/>
      <c r="IR111" s="3"/>
      <c r="IS111" s="3"/>
      <c r="IT111" s="3"/>
      <c r="IU111" s="3"/>
      <c r="IV111" s="3"/>
    </row>
    <row r="112" spans="1:256" ht="36" customHeight="1" x14ac:dyDescent="0.15">
      <c r="A112" s="388" t="str">
        <f>IF(OR($C$28="No",$C$28="Yes"),"BCP - Respond to as many questions below as possible.","Business Continuity Plan")</f>
        <v>BCP - Respond to as many questions below as possible.</v>
      </c>
      <c r="B112" s="388"/>
      <c r="C112" s="24" t="s">
        <v>12</v>
      </c>
      <c r="D112" s="24" t="s">
        <v>13</v>
      </c>
      <c r="E112" s="7" t="s">
        <v>14</v>
      </c>
      <c r="F112" s="363" t="s">
        <v>3139</v>
      </c>
    </row>
    <row r="113" spans="1:6" ht="48" customHeight="1" x14ac:dyDescent="0.15">
      <c r="A113" s="14" t="s">
        <v>164</v>
      </c>
      <c r="B113" s="27" t="str">
        <f>VLOOKUP(A113,Questions!$B$3:$C$258,2,FALSE)</f>
        <v>Is an owner assigned who is responsible for the maintenance and review of the Business Continuity Plan?</v>
      </c>
      <c r="C113" s="11" t="s">
        <v>15</v>
      </c>
      <c r="D113" s="12" t="s">
        <v>3234</v>
      </c>
      <c r="E113" s="9" t="str">
        <f>IF((C113=""),VLOOKUP(A113,Questions!B:G,4,FALSE),IF(C113="Yes",VLOOKUP(A113,Questions!B:G,6,FALSE),IF(C113="No",VLOOKUP(A113,Questions!B:G,5,FALSE),"N/A")))</f>
        <v>Provide additional details, as needed.</v>
      </c>
      <c r="F113" s="366" t="str">
        <f>VLOOKUP(A113,'Analyst Report'!$A$38:$E$289,5,FALSE)</f>
        <v xml:space="preserve"> </v>
      </c>
    </row>
    <row r="114" spans="1:6" ht="98" customHeight="1" x14ac:dyDescent="0.15">
      <c r="A114" s="14" t="s">
        <v>182</v>
      </c>
      <c r="B114" s="27" t="str">
        <f>VLOOKUP(A114,Questions!$B$3:$C$258,2,FALSE)</f>
        <v>Is there a defined problem/issue escalation plan in your BCP for impacted clients?</v>
      </c>
      <c r="C114" s="11" t="s">
        <v>15</v>
      </c>
      <c r="D114" s="12" t="s">
        <v>3235</v>
      </c>
      <c r="E114" s="9" t="str">
        <f>IF((C114=""),VLOOKUP(A114,Questions!B:G,4,FALSE),IF(C114="Yes",VLOOKUP(A114,Questions!B:G,6,FALSE),IF(C114="No",VLOOKUP(A114,Questions!B:G,5,FALSE),"N/A")))</f>
        <v xml:space="preserve"> Summarize your defined problem/issue escalation plan contained in your BCP.</v>
      </c>
      <c r="F114" s="366" t="str">
        <f>VLOOKUP(A114,'Analyst Report'!$A$38:$E$289,5,FALSE)</f>
        <v xml:space="preserve"> </v>
      </c>
    </row>
    <row r="115" spans="1:6" ht="101" customHeight="1" x14ac:dyDescent="0.15">
      <c r="A115" s="14" t="s">
        <v>183</v>
      </c>
      <c r="B115" s="27" t="str">
        <f>VLOOKUP(A115,Questions!$B$3:$C$258,2,FALSE)</f>
        <v>Is there a documented communication plan in your BCP for impacted clients?</v>
      </c>
      <c r="C115" s="11" t="s">
        <v>15</v>
      </c>
      <c r="D115" s="71" t="s">
        <v>3236</v>
      </c>
      <c r="E115" s="9" t="str">
        <f>IF((C115=""),VLOOKUP(A115,Questions!B:G,4,FALSE),IF(C115="Yes",VLOOKUP(A115,Questions!B:G,6,FALSE),IF(C115="No",VLOOKUP(A115,Questions!B:G,5,FALSE),"N/A")))</f>
        <v xml:space="preserve"> Summarize your documented communication plan contained in your BCP.</v>
      </c>
      <c r="F115" s="366" t="str">
        <f>VLOOKUP(A115,'Analyst Report'!$A$38:$E$289,5,FALSE)</f>
        <v xml:space="preserve"> </v>
      </c>
    </row>
    <row r="116" spans="1:6" ht="47" customHeight="1" x14ac:dyDescent="0.15">
      <c r="A116" s="14" t="s">
        <v>184</v>
      </c>
      <c r="B116" s="27" t="str">
        <f>VLOOKUP(A116,Questions!$B$3:$C$258,2,FALSE)</f>
        <v>Are all components of the BCP reviewed at least annually and updated as needed to reflect change?</v>
      </c>
      <c r="C116" s="11" t="s">
        <v>15</v>
      </c>
      <c r="D116" s="12" t="s">
        <v>3237</v>
      </c>
      <c r="E116" s="9" t="str">
        <f>IF((C116=""),VLOOKUP(A116,Questions!B:G,4,FALSE),IF(C116="Yes",VLOOKUP(A116,Questions!B:G,6,FALSE),IF(C116="No",VLOOKUP(A116,Questions!B:G,5,FALSE),"N/A")))</f>
        <v xml:space="preserve"> Describe your BCP component review strategy.</v>
      </c>
      <c r="F116" s="366" t="str">
        <f>VLOOKUP(A116,'Analyst Report'!$A$38:$E$289,5,FALSE)</f>
        <v xml:space="preserve"> </v>
      </c>
    </row>
    <row r="117" spans="1:6" ht="68" customHeight="1" x14ac:dyDescent="0.15">
      <c r="A117" s="14" t="s">
        <v>185</v>
      </c>
      <c r="B117" s="27" t="str">
        <f>VLOOKUP(A117,Questions!$B$3:$C$258,2,FALSE)</f>
        <v>Are specific crisis management roles and responsibilities defined and documented?</v>
      </c>
      <c r="C117" s="11" t="s">
        <v>15</v>
      </c>
      <c r="D117" s="12" t="s">
        <v>3238</v>
      </c>
      <c r="E117" s="9" t="str">
        <f>IF((C117=""),VLOOKUP(A117,Questions!B:G,4,FALSE),IF(C117="Yes",VLOOKUP(A117,Questions!B:G,6,FALSE),IF(C117="No",VLOOKUP(A117,Questions!B:G,5,FALSE),"N/A")))</f>
        <v xml:space="preserve"> Summarize these crisis management roles and responsibilities.</v>
      </c>
      <c r="F117" s="366" t="str">
        <f>VLOOKUP(A117,'Analyst Report'!$A$38:$E$289,5,FALSE)</f>
        <v xml:space="preserve"> </v>
      </c>
    </row>
    <row r="118" spans="1:6" ht="48" customHeight="1" x14ac:dyDescent="0.15">
      <c r="A118" s="14" t="s">
        <v>186</v>
      </c>
      <c r="B118" s="27" t="str">
        <f>VLOOKUP(A118,Questions!$B$3:$C$258,2,FALSE)</f>
        <v>Does your organization conduct training and awareness activities to validate its employees understanding of their roles and responsibilities during a crisis?</v>
      </c>
      <c r="C118" s="11" t="s">
        <v>15</v>
      </c>
      <c r="D118" s="12" t="s">
        <v>3239</v>
      </c>
      <c r="E118" s="9" t="str">
        <f>IF((C118=""),VLOOKUP(A118,Questions!B:G,4,FALSE),IF(C118="Yes",VLOOKUP(A118,Questions!B:G,6,FALSE),IF(C118="No",VLOOKUP(A118,Questions!B:G,5,FALSE),"N/A")))</f>
        <v xml:space="preserve"> Describe your training and awareness activities.</v>
      </c>
      <c r="F118" s="366" t="str">
        <f>VLOOKUP(A118,'Analyst Report'!$A$38:$E$289,5,FALSE)</f>
        <v xml:space="preserve"> </v>
      </c>
    </row>
    <row r="119" spans="1:6" ht="48" customHeight="1" x14ac:dyDescent="0.15">
      <c r="A119" s="14" t="s">
        <v>187</v>
      </c>
      <c r="B119" s="27" t="str">
        <f>VLOOKUP(A119,Questions!$B$3:$C$258,2,FALSE)</f>
        <v>Does your organization have an alternative business site or a contracted Business Recovery provider?</v>
      </c>
      <c r="C119" s="11" t="s">
        <v>15</v>
      </c>
      <c r="D119" s="12" t="s">
        <v>3240</v>
      </c>
      <c r="E119" s="9" t="str">
        <f>IF((C119=""),VLOOKUP(A119,Questions!B:G,4,FALSE),IF(C119="Yes",VLOOKUP(A119,Questions!B:G,6,FALSE),IF(C119="No",VLOOKUP(A119,Questions!B:G,5,FALSE),"N/A")))</f>
        <v>Provide the distance (in miles) between the primary and secondary locations.</v>
      </c>
      <c r="F119" s="366" t="str">
        <f>VLOOKUP(A119,'Analyst Report'!$A$38:$E$289,5,FALSE)</f>
        <v xml:space="preserve"> </v>
      </c>
    </row>
    <row r="120" spans="1:6" ht="71" customHeight="1" x14ac:dyDescent="0.15">
      <c r="A120" s="14" t="s">
        <v>188</v>
      </c>
      <c r="B120" s="27" t="str">
        <f>VLOOKUP(A120,Questions!$B$3:$C$258,2,FALSE)</f>
        <v>Does your organization conduct an annual test of relocating to an alternate site for business recovery purposes?</v>
      </c>
      <c r="C120" s="11" t="s">
        <v>15</v>
      </c>
      <c r="D120" s="12" t="s">
        <v>3241</v>
      </c>
      <c r="E120" s="9" t="str">
        <f>IF((C120=""),VLOOKUP(A120,Questions!B:G,4,FALSE),IF(C120="Yes",VLOOKUP(A120,Questions!B:G,6,FALSE),IF(C120="No",VLOOKUP(A120,Questions!B:G,5,FALSE),"N/A")))</f>
        <v xml:space="preserve"> State the date of your last alternate site relocation test.</v>
      </c>
      <c r="F120" s="366" t="str">
        <f>VLOOKUP(A120,'Analyst Report'!$A$38:$E$289,5,FALSE)</f>
        <v xml:space="preserve"> </v>
      </c>
    </row>
    <row r="121" spans="1:6" ht="47" customHeight="1" x14ac:dyDescent="0.15">
      <c r="A121" s="14" t="s">
        <v>189</v>
      </c>
      <c r="B121" s="27" t="str">
        <f>VLOOKUP(A121,Questions!$B$3:$C$258,2,FALSE)</f>
        <v>Is this product a core service of your organization, and as such, the top priority during business continuity planning?</v>
      </c>
      <c r="C121" s="11" t="s">
        <v>15</v>
      </c>
      <c r="D121" s="12" t="s">
        <v>3242</v>
      </c>
      <c r="E121" s="9" t="str">
        <f>IF((C121=""),VLOOKUP(A121,Questions!B:G,4,FALSE),IF(C121="Yes",VLOOKUP(A121,Questions!B:G,6,FALSE),IF(C121="No",VLOOKUP(A121,Questions!B:G,5,FALSE),"N/A")))</f>
        <v xml:space="preserve"> Provide a brief summary to support your selection.</v>
      </c>
      <c r="F121" s="366" t="str">
        <f>VLOOKUP(A121,'Analyst Report'!$A$38:$E$289,5,FALSE)</f>
        <v xml:space="preserve"> </v>
      </c>
    </row>
    <row r="122" spans="1:6" ht="47" customHeight="1" x14ac:dyDescent="0.15">
      <c r="A122" s="14" t="s">
        <v>190</v>
      </c>
      <c r="B122" s="27" t="str">
        <f>VLOOKUP(A122,Questions!$B$3:$C$258,2,FALSE)</f>
        <v>Are all services that support your product fully redundant?</v>
      </c>
      <c r="C122" s="11" t="s">
        <v>15</v>
      </c>
      <c r="D122" s="12" t="s">
        <v>3243</v>
      </c>
      <c r="E122" s="9" t="str">
        <f>IF((C122=""),VLOOKUP(A122,Questions!B:G,4,FALSE),IF(C122="Yes",VLOOKUP(A122,Questions!B:G,6,FALSE),IF(C122="No",VLOOKUP(A122,Questions!B:G,5,FALSE),"N/A")))</f>
        <v>Describe or provide references explaining how tertiary services are redundant (i.e. DNS, ISP, etc.).</v>
      </c>
      <c r="F122" s="366" t="str">
        <f>VLOOKUP(A122,'Analyst Report'!$A$38:$E$289,5,FALSE)</f>
        <v xml:space="preserve"> </v>
      </c>
    </row>
    <row r="123" spans="1:6" ht="36" customHeight="1" x14ac:dyDescent="0.15">
      <c r="A123" s="388" t="s">
        <v>1765</v>
      </c>
      <c r="B123" s="388"/>
      <c r="C123" s="24" t="s">
        <v>12</v>
      </c>
      <c r="D123" s="24" t="s">
        <v>13</v>
      </c>
      <c r="E123" s="7" t="s">
        <v>14</v>
      </c>
      <c r="F123" s="363" t="s">
        <v>3139</v>
      </c>
    </row>
    <row r="124" spans="1:6" ht="48" customHeight="1" x14ac:dyDescent="0.15">
      <c r="A124" s="14" t="s">
        <v>191</v>
      </c>
      <c r="B124" s="27" t="str">
        <f>VLOOKUP(A124,Questions!$B$3:$C$258,2,FALSE)</f>
        <v>Does your Change Management process minimally include authorization, impact analysis, testing, and validation before moving changes to production?</v>
      </c>
      <c r="C124" s="11" t="s">
        <v>15</v>
      </c>
      <c r="D124" s="12" t="s">
        <v>3244</v>
      </c>
      <c r="E124" s="9" t="str">
        <f>IF((C124=""),VLOOKUP(A124,Questions!B:G,4,FALSE),IF(C124="Yes",VLOOKUP(A124,Questions!B:G,6,FALSE),IF(C124="No",VLOOKUP(A124,Questions!B:G,5,FALSE),"N/A")))</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F124" s="366" t="str">
        <f>VLOOKUP(A124,'Analyst Report'!$A$38:$E$289,5,FALSE)</f>
        <v xml:space="preserve"> </v>
      </c>
    </row>
    <row r="125" spans="1:6" ht="80" customHeight="1" x14ac:dyDescent="0.15">
      <c r="A125" s="14" t="s">
        <v>192</v>
      </c>
      <c r="B125" s="27" t="str">
        <f>VLOOKUP(A125,Questions!$B$3:$C$258,2,FALSE)</f>
        <v>Does your Change Management process also verify that all required third party libraries and dependencies are still supported with each major change?</v>
      </c>
      <c r="C125" s="11" t="s">
        <v>15</v>
      </c>
      <c r="D125" s="250" t="s">
        <v>3245</v>
      </c>
      <c r="E125" s="9" t="str">
        <f>IF((C125=""),VLOOKUP(A125,Questions!B:G,4,FALSE),IF(C125="Yes",VLOOKUP(A125,Questions!B:G,6,FALSE),IF(C125="No",VLOOKUP(A125,Questions!B:G,5,FALSE),"N/A")))</f>
        <v>Please describe your program to track these dependancies.</v>
      </c>
      <c r="F125" s="366" t="str">
        <f>VLOOKUP(A125,'Analyst Report'!$A$38:$E$289,5,FALSE)</f>
        <v xml:space="preserve"> </v>
      </c>
    </row>
    <row r="126" spans="1:6" ht="64.25" customHeight="1" x14ac:dyDescent="0.15">
      <c r="A126" s="14" t="s">
        <v>193</v>
      </c>
      <c r="B126" s="27" t="str">
        <f>VLOOKUP(A126,Questions!$B$3:$C$258,2,FALSE)</f>
        <v>Will the institution be notified of major changes to your environment that could impact the institution's security posture?</v>
      </c>
      <c r="C126" s="11" t="s">
        <v>15</v>
      </c>
      <c r="D126" s="87" t="s">
        <v>3246</v>
      </c>
      <c r="E126" s="9" t="str">
        <f>IF((C126=""),VLOOKUP(A126,Questions!B:G,4,FALSE),IF(C126="Yes",VLOOKUP(A126,Questions!B:G,6,FALSE),IF(C126="No",VLOOKUP(A126,Questions!B:G,5,FALSE),"N/A")))</f>
        <v>State how and when the institution will be notified of major changes to your environment.</v>
      </c>
      <c r="F126" s="366" t="str">
        <f>VLOOKUP(A126,'Analyst Report'!$A$38:$E$289,5,FALSE)</f>
        <v xml:space="preserve"> </v>
      </c>
    </row>
    <row r="127" spans="1:6" ht="90" customHeight="1" x14ac:dyDescent="0.15">
      <c r="A127" s="14" t="s">
        <v>194</v>
      </c>
      <c r="B127" s="27" t="str">
        <f>VLOOKUP(A127,Questions!$B$3:$C$258,2,FALSE)</f>
        <v>Do clients have the option to not participate in or postpone an upgrade to a new release?</v>
      </c>
      <c r="C127" s="11" t="s">
        <v>18</v>
      </c>
      <c r="D127" s="86" t="s">
        <v>3247</v>
      </c>
      <c r="E127" s="9" t="str">
        <f>IF((C127=""),VLOOKUP(A127,Questions!B:G,4,FALSE),IF(C127="Yes",VLOOKUP(A127,Questions!B:G,6,FALSE),IF(C127="No",VLOOKUP(A127,Questions!B:G,5,FALSE),"N/A")))</f>
        <v>Summarize why clients do not have alternative release option.</v>
      </c>
      <c r="F127" s="366" t="str">
        <f>VLOOKUP(A127,'Analyst Report'!$A$38:$E$289,5,FALSE)</f>
        <v xml:space="preserve"> </v>
      </c>
    </row>
    <row r="128" spans="1:6" ht="90" customHeight="1" x14ac:dyDescent="0.15">
      <c r="A128" s="14" t="s">
        <v>195</v>
      </c>
      <c r="B128" s="27" t="str">
        <f>VLOOKUP(A128,Questions!$B$3:$C$258,2,FALSE)</f>
        <v>Do you have a fully implemented solution support strategy that defines how many concurrent versions you support?</v>
      </c>
      <c r="C128" s="11" t="s">
        <v>15</v>
      </c>
      <c r="D128" s="250" t="s">
        <v>3247</v>
      </c>
      <c r="E128" s="9" t="str">
        <f>IF((C128=""),VLOOKUP(A128,Questions!B:G,4,FALSE),IF(C128="Yes",VLOOKUP(A128,Questions!B:G,6,FALSE),IF(C128="No",VLOOKUP(A128,Questions!B:G,5,FALSE),"N/A")))</f>
        <v>Describe or provide a reference to your solution support strategy in relation to maintaining software currency. (i.e. how many concurrent versions are you willing to run and support?)</v>
      </c>
      <c r="F128" s="366" t="str">
        <f>VLOOKUP(A128,'Analyst Report'!$A$38:$E$289,5,FALSE)</f>
        <v xml:space="preserve"> </v>
      </c>
    </row>
    <row r="129" spans="1:256" ht="64.25" customHeight="1" x14ac:dyDescent="0.15">
      <c r="A129" s="14" t="s">
        <v>196</v>
      </c>
      <c r="B129" s="27" t="str">
        <f>VLOOKUP(A129,Questions!$B$3:$C$258,2,FALSE)</f>
        <v>Does the system support client customizations from one release to another?</v>
      </c>
      <c r="C129" s="11" t="s">
        <v>15</v>
      </c>
      <c r="D129" s="250" t="s">
        <v>3248</v>
      </c>
      <c r="E129" s="9" t="str">
        <f>IF((C129=""),VLOOKUP(A129,Questions!B:G,4,FALSE),IF(C129="Yes",VLOOKUP(A129,Questions!B:G,6,FALSE),IF(C129="No",VLOOKUP(A129,Questions!B:G,5,FALSE),"N/A")))</f>
        <v xml:space="preserve"> </v>
      </c>
      <c r="F129" s="366" t="str">
        <f>VLOOKUP(A129,'Analyst Report'!$A$38:$E$289,5,FALSE)</f>
        <v xml:space="preserve"> </v>
      </c>
    </row>
    <row r="130" spans="1:256" ht="64.25" customHeight="1" x14ac:dyDescent="0.15">
      <c r="A130" s="14" t="s">
        <v>197</v>
      </c>
      <c r="B130" s="27" t="str">
        <f>VLOOKUP(A130,Questions!$B$3:$C$258,2,FALSE)</f>
        <v>Do you have a release schedule for product updates?</v>
      </c>
      <c r="C130" s="11" t="s">
        <v>15</v>
      </c>
      <c r="D130" s="86" t="s">
        <v>3249</v>
      </c>
      <c r="E130" s="9" t="str">
        <f>IF((C130=""),VLOOKUP(A130,Questions!B:G,4,FALSE),IF(C130="Yes",VLOOKUP(A130,Questions!B:G,6,FALSE),IF(C130="No",VLOOKUP(A130,Questions!B:G,5,FALSE),"N/A")))</f>
        <v xml:space="preserve"> Provide a reference to this product's release schedule.</v>
      </c>
      <c r="F130" s="366" t="str">
        <f>VLOOKUP(A130,'Analyst Report'!$A$38:$E$289,5,FALSE)</f>
        <v xml:space="preserve"> </v>
      </c>
    </row>
    <row r="131" spans="1:256" ht="64.25" customHeight="1" x14ac:dyDescent="0.15">
      <c r="A131" s="14" t="s">
        <v>198</v>
      </c>
      <c r="B131" s="27" t="str">
        <f>VLOOKUP(A131,Questions!$B$3:$C$258,2,FALSE)</f>
        <v>Do you have a technology roadmap, for at least the next 2 years, for enhancements and bug fixes for the product/service being assessed?</v>
      </c>
      <c r="C131" s="11" t="s">
        <v>15</v>
      </c>
      <c r="D131" s="86" t="s">
        <v>3250</v>
      </c>
      <c r="E131" s="9" t="str">
        <f>IF((C131=""),VLOOKUP(A131,Questions!B:G,4,FALSE),IF(C131="Yes",VLOOKUP(A131,Questions!B:G,6,FALSE),IF(C131="No",VLOOKUP(A131,Questions!B:G,5,FALSE),"N/A")))</f>
        <v xml:space="preserve"> Provide a reference to your technology roadmap.</v>
      </c>
      <c r="F131" s="366" t="str">
        <f>VLOOKUP(A131,'Analyst Report'!$A$38:$E$289,5,FALSE)</f>
        <v xml:space="preserve"> </v>
      </c>
    </row>
    <row r="132" spans="1:256" ht="95" customHeight="1" x14ac:dyDescent="0.15">
      <c r="A132" s="14" t="s">
        <v>199</v>
      </c>
      <c r="B132" s="27" t="str">
        <f>VLOOKUP(A132,Questions!$B$3:$C$258,2,FALSE)</f>
        <v>Is Institution involvement (i.e. technically or organizationally) required during product updates?</v>
      </c>
      <c r="C132" s="11" t="s">
        <v>18</v>
      </c>
      <c r="D132" s="86" t="s">
        <v>3251</v>
      </c>
      <c r="E132" s="9" t="str">
        <f>IF((C132=""),VLOOKUP(A132,Questions!B:G,4,FALSE),IF(C132="Yes",VLOOKUP(A132,Questions!B:G,6,FALSE),IF(C132="No",VLOOKUP(A132,Questions!B:G,5,FALSE),"N/A")))</f>
        <v xml:space="preserve"> </v>
      </c>
      <c r="F132" s="366" t="str">
        <f>VLOOKUP(A132,'Analyst Report'!$A$38:$E$289,5,FALSE)</f>
        <v xml:space="preserve"> </v>
      </c>
    </row>
    <row r="133" spans="1:256" ht="64.25" customHeight="1" x14ac:dyDescent="0.15">
      <c r="A133" s="14" t="s">
        <v>200</v>
      </c>
      <c r="B133" s="27" t="str">
        <f>VLOOKUP(A133,Questions!$B$3:$C$258,2,FALSE)</f>
        <v>Do you have policy and procedure, currently implemented, managing how critical patches are applied to all systems and applications?</v>
      </c>
      <c r="C133" s="11" t="s">
        <v>15</v>
      </c>
      <c r="D133" s="86" t="s">
        <v>3252</v>
      </c>
      <c r="E133" s="9" t="str">
        <f>IF((C133=""),VLOOKUP(A133,Questions!B:G,4,FALSE),IF(C133="Yes",VLOOKUP(A133,Questions!B:G,6,FALSE),IF(C133="No",VLOOKUP(A133,Questions!B:G,5,FALSE),"N/A")))</f>
        <v xml:space="preserve"> Summarize the policy and procedure(s) managing how critical patches are applied to systems and applications.</v>
      </c>
      <c r="F133" s="366" t="str">
        <f>VLOOKUP(A133,'Analyst Report'!$A$38:$E$289,5,FALSE)</f>
        <v xml:space="preserve"> </v>
      </c>
    </row>
    <row r="134" spans="1:256" ht="64.25" customHeight="1" x14ac:dyDescent="0.15">
      <c r="A134" s="14" t="s">
        <v>201</v>
      </c>
      <c r="B134" s="27" t="str">
        <f>VLOOKUP(A134,Questions!$B$3:$C$258,2,FALSE)</f>
        <v>Do you have policy and procedure, currently implemented, guiding how security risks are mitigated until patches can be applied?</v>
      </c>
      <c r="C134" s="11" t="s">
        <v>15</v>
      </c>
      <c r="D134" s="86" t="s">
        <v>3252</v>
      </c>
      <c r="E134" s="9" t="str">
        <f>IF((C134=""),VLOOKUP(A134,Questions!B:G,4,FALSE),IF(C134="Yes",VLOOKUP(A134,Questions!B:G,6,FALSE),IF(C134="No",VLOOKUP(A134,Questions!B:G,5,FALSE),"N/A")))</f>
        <v>Summarize the policy and procedure(s) guiding risk mitigation practices before critical patches can be applied.</v>
      </c>
      <c r="F134" s="366" t="str">
        <f>VLOOKUP(A134,'Analyst Report'!$A$38:$E$289,5,FALSE)</f>
        <v xml:space="preserve"> </v>
      </c>
    </row>
    <row r="135" spans="1:256" ht="106" customHeight="1" x14ac:dyDescent="0.15">
      <c r="A135" s="14" t="s">
        <v>202</v>
      </c>
      <c r="B135" s="27" t="str">
        <f>VLOOKUP(A135,Questions!$B$3:$C$258,2,FALSE)</f>
        <v>Are upgrades or system changes installed during off-peak hours or in a manner that does not impact the customer?</v>
      </c>
      <c r="C135" s="11" t="s">
        <v>15</v>
      </c>
      <c r="D135" s="86" t="s">
        <v>3253</v>
      </c>
      <c r="E135" s="9" t="str">
        <f>IF((C135=""),VLOOKUP(A135,Questions!B:G,4,FALSE),IF(C135="Yes",VLOOKUP(A135,Questions!B:G,6,FALSE),IF(C135="No",VLOOKUP(A135,Questions!B:G,5,FALSE),"N/A")))</f>
        <v xml:space="preserve"> Define current off-peak hours, including time zones as necessary.</v>
      </c>
      <c r="F135" s="366" t="str">
        <f>VLOOKUP(A135,'Analyst Report'!$A$38:$E$289,5,FALSE)</f>
        <v xml:space="preserve"> </v>
      </c>
    </row>
    <row r="136" spans="1:256" s="310" customFormat="1" ht="230" customHeight="1" x14ac:dyDescent="0.15">
      <c r="A136" s="14" t="s">
        <v>203</v>
      </c>
      <c r="B136" s="27" t="str">
        <f>VLOOKUP(A136,Questions!$B$3:$C$258,2,FALSE)</f>
        <v>Do procedures exist to provide that emergency changes are documented and authorized (including after the fact approval)?</v>
      </c>
      <c r="C136" s="11" t="s">
        <v>15</v>
      </c>
      <c r="D136" s="308" t="s">
        <v>3254</v>
      </c>
      <c r="E136" s="9" t="str">
        <f>IF((C136=""),VLOOKUP(A136,Questions!B:G,4,FALSE),IF(C136="Yes",VLOOKUP(A136,Questions!B:G,6,FALSE),IF(C136="No",VLOOKUP(A136,Questions!B:G,5,FALSE),"N/A")))</f>
        <v xml:space="preserve"> Summarize implemented procedures ensuring that emergency changes are documented and authorized.</v>
      </c>
      <c r="F136" s="366" t="str">
        <f>VLOOKUP(A136,'Analyst Report'!$A$38:$E$289,5,FALSE)</f>
        <v xml:space="preserve"> </v>
      </c>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c r="HW136" s="3"/>
      <c r="HX136" s="3"/>
      <c r="HY136" s="3"/>
      <c r="HZ136" s="3"/>
      <c r="IA136" s="3"/>
      <c r="IB136" s="3"/>
      <c r="IC136" s="3"/>
      <c r="ID136" s="3"/>
      <c r="IE136" s="3"/>
      <c r="IF136" s="3"/>
      <c r="IG136" s="3"/>
      <c r="IH136" s="3"/>
      <c r="II136" s="3"/>
      <c r="IJ136" s="3"/>
      <c r="IK136" s="3"/>
      <c r="IL136" s="3"/>
      <c r="IM136" s="3"/>
      <c r="IN136" s="3"/>
      <c r="IO136" s="3"/>
      <c r="IP136" s="3"/>
      <c r="IQ136" s="3"/>
      <c r="IR136" s="3"/>
      <c r="IS136" s="3"/>
      <c r="IT136" s="3"/>
      <c r="IU136" s="3"/>
      <c r="IV136" s="3"/>
    </row>
    <row r="137" spans="1:256" s="310" customFormat="1" ht="77" customHeight="1" x14ac:dyDescent="0.15">
      <c r="A137" s="14" t="s">
        <v>204</v>
      </c>
      <c r="B137" s="27" t="str">
        <f>VLOOKUP(A137,Questions!$B$3:$C$258,2,FALSE)</f>
        <v>Do procedures exist to provide that emergency changes are documented and authorized (including after the fact approval)?</v>
      </c>
      <c r="C137" s="11" t="s">
        <v>15</v>
      </c>
      <c r="D137" s="308" t="s">
        <v>3255</v>
      </c>
      <c r="E137" s="9" t="str">
        <f>IF((C137=""),VLOOKUP(A137,Questions!B:G,4,FALSE),IF(C137="Yes",VLOOKUP(A137,Questions!B:G,6,FALSE),IF(C137="No",VLOOKUP(A137,Questions!B:G,5,FALSE),"N/A")))</f>
        <v xml:space="preserve"> Summarize the procedure for authorizing and documenting emergency changes.</v>
      </c>
      <c r="F137" s="366" t="str">
        <f>VLOOKUP(A137,'Analyst Report'!$A$38:$E$289,5,FALSE)</f>
        <v xml:space="preserve"> </v>
      </c>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c r="HW137" s="3"/>
      <c r="HX137" s="3"/>
      <c r="HY137" s="3"/>
      <c r="HZ137" s="3"/>
      <c r="IA137" s="3"/>
      <c r="IB137" s="3"/>
      <c r="IC137" s="3"/>
      <c r="ID137" s="3"/>
      <c r="IE137" s="3"/>
      <c r="IF137" s="3"/>
      <c r="IG137" s="3"/>
      <c r="IH137" s="3"/>
      <c r="II137" s="3"/>
      <c r="IJ137" s="3"/>
      <c r="IK137" s="3"/>
      <c r="IL137" s="3"/>
      <c r="IM137" s="3"/>
      <c r="IN137" s="3"/>
      <c r="IO137" s="3"/>
      <c r="IP137" s="3"/>
      <c r="IQ137" s="3"/>
      <c r="IR137" s="3"/>
      <c r="IS137" s="3"/>
      <c r="IT137" s="3"/>
      <c r="IU137" s="3"/>
      <c r="IV137" s="3"/>
    </row>
    <row r="138" spans="1:256" s="310" customFormat="1" ht="64.25" customHeight="1" x14ac:dyDescent="0.15">
      <c r="A138" s="14" t="s">
        <v>205</v>
      </c>
      <c r="B138" s="27" t="str">
        <f>VLOOKUP(A138,Questions!$B$3:$C$258,2,FALSE)</f>
        <v>Do you have an implemented system configuration management process? (e.g. secure "gold" images, etc.)</v>
      </c>
      <c r="C138" s="11" t="s">
        <v>15</v>
      </c>
      <c r="D138" s="308" t="s">
        <v>3256</v>
      </c>
      <c r="E138" s="9" t="str">
        <f>IF((C138=""),VLOOKUP(A138,Questions!B:G,4,FALSE),IF(C138="Yes",VLOOKUP(A138,Questions!B:G,6,FALSE),IF(C138="No",VLOOKUP(A138,Questions!B:G,5,FALSE),"N/A")))</f>
        <v>Summarize your implemented system configuration management precess.</v>
      </c>
      <c r="F138" s="366" t="str">
        <f>VLOOKUP(A138,'Analyst Report'!$A$38:$E$289,5,FALSE)</f>
        <v xml:space="preserve"> </v>
      </c>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c r="HW138" s="3"/>
      <c r="HX138" s="3"/>
      <c r="HY138" s="3"/>
      <c r="HZ138" s="3"/>
      <c r="IA138" s="3"/>
      <c r="IB138" s="3"/>
      <c r="IC138" s="3"/>
      <c r="ID138" s="3"/>
      <c r="IE138" s="3"/>
      <c r="IF138" s="3"/>
      <c r="IG138" s="3"/>
      <c r="IH138" s="3"/>
      <c r="II138" s="3"/>
      <c r="IJ138" s="3"/>
      <c r="IK138" s="3"/>
      <c r="IL138" s="3"/>
      <c r="IM138" s="3"/>
      <c r="IN138" s="3"/>
      <c r="IO138" s="3"/>
      <c r="IP138" s="3"/>
      <c r="IQ138" s="3"/>
      <c r="IR138" s="3"/>
      <c r="IS138" s="3"/>
      <c r="IT138" s="3"/>
      <c r="IU138" s="3"/>
      <c r="IV138" s="3"/>
    </row>
    <row r="139" spans="1:256" ht="64.25" customHeight="1" x14ac:dyDescent="0.15">
      <c r="A139" s="14" t="s">
        <v>2685</v>
      </c>
      <c r="B139" s="27" t="str">
        <f>VLOOKUP(A139,Questions!$B$3:$C$258,2,FALSE)</f>
        <v>Do you have a systems management and configuration strategy that encompasses servers, appliances, cloud services, applications, and mobile devices (company and employee owned)?</v>
      </c>
      <c r="C139" s="11" t="s">
        <v>15</v>
      </c>
      <c r="D139" s="86" t="s">
        <v>3257</v>
      </c>
      <c r="E139" s="9" t="str">
        <f>IF((C139=""),VLOOKUP(A139,Questions!B:G,4,FALSE),IF(C139="Yes",VLOOKUP(A139,Questions!B:G,6,FALSE),IF(C139="No",VLOOKUP(A139,Questions!B:G,5,FALSE),"N/A")))</f>
        <v>Summarize your systems management and configuration strategy.</v>
      </c>
      <c r="F139" s="366" t="str">
        <f>VLOOKUP(A139,'Analyst Report'!$A$38:$E$289,5,FALSE)</f>
        <v xml:space="preserve"> </v>
      </c>
    </row>
    <row r="140" spans="1:256" ht="36" customHeight="1" x14ac:dyDescent="0.2">
      <c r="A140" s="388" t="s">
        <v>1766</v>
      </c>
      <c r="B140" s="388"/>
      <c r="C140" s="24" t="s">
        <v>12</v>
      </c>
      <c r="D140" s="24" t="s">
        <v>13</v>
      </c>
      <c r="E140" s="7" t="s">
        <v>14</v>
      </c>
      <c r="F140" s="363" t="s">
        <v>3139</v>
      </c>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92" customHeight="1" x14ac:dyDescent="0.15">
      <c r="A141" s="57" t="s">
        <v>206</v>
      </c>
      <c r="B141" s="27" t="str">
        <f>VLOOKUP(A141,Questions!$B$3:$C$258,2,FALSE)</f>
        <v>Does the environment provide for dedicated single-tenant capabilities? If not, describe how your product or environment separates data from different customers (e.g., logically, physically, single tenancy, multi-tenancy).</v>
      </c>
      <c r="C141" s="22" t="s">
        <v>18</v>
      </c>
      <c r="D141" s="30" t="s">
        <v>3258</v>
      </c>
      <c r="E141" s="9" t="str">
        <f>IF((C141=""),VLOOKUP(A141,Questions!B:G,4,FALSE),IF(C141="Yes",VLOOKUP(A141,Questions!B:G,6,FALSE),IF(C141="No",VLOOKUP(A141,Questions!B:G,5,FALSE),"N/A")))</f>
        <v>Describe your plan to separate institution data from other customers.</v>
      </c>
      <c r="F141" s="366" t="str">
        <f>VLOOKUP(A141,'Analyst Report'!$A$38:$E$289,5,FALSE)</f>
        <v xml:space="preserve"> </v>
      </c>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48" customHeight="1" x14ac:dyDescent="0.15">
      <c r="A142" s="57" t="s">
        <v>207</v>
      </c>
      <c r="B142" s="27" t="str">
        <f>VLOOKUP(A142,Questions!$B$3:$C$258,2,FALSE)</f>
        <v>Will Institution's data be stored on any devices (database servers, file servers, SAN, NAS, …) configured with non-RFC 1918/4193 (i.e. publicly routable) IP addresses?</v>
      </c>
      <c r="C142" s="22" t="s">
        <v>18</v>
      </c>
      <c r="D142" s="30"/>
      <c r="E142" s="9" t="str">
        <f>IF((C142=""),VLOOKUP(A142,Questions!B:G,4,FALSE),IF(C142="Yes",VLOOKUP(A142,Questions!B:G,6,FALSE),IF(C142="No",VLOOKUP(A142,Questions!B:G,5,FALSE),"N/A")))</f>
        <v xml:space="preserve"> </v>
      </c>
      <c r="F142" s="366" t="str">
        <f>VLOOKUP(A142,'Analyst Report'!$A$38:$E$289,5,FALSE)</f>
        <v xml:space="preserve"> </v>
      </c>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48" customHeight="1" x14ac:dyDescent="0.15">
      <c r="A143" s="57" t="s">
        <v>208</v>
      </c>
      <c r="B143" s="27" t="str">
        <f>VLOOKUP(A143,Questions!$B$3:$C$258,2,FALSE)</f>
        <v>Is sensitive data encrypted, using secure protocols/algorithms, in transport? (e.g. system-to-client)</v>
      </c>
      <c r="C143" s="22" t="s">
        <v>15</v>
      </c>
      <c r="D143" s="30" t="s">
        <v>3259</v>
      </c>
      <c r="E143" s="9" t="str">
        <f>IF((C143=""),VLOOKUP(A143,Questions!B:G,4,FALSE),IF(C143="Yes",VLOOKUP(A143,Questions!B:G,6,FALSE),IF(C143="No",VLOOKUP(A143,Questions!B:G,5,FALSE),"N/A")))</f>
        <v>Summarize your transport encryption strategy</v>
      </c>
      <c r="F143" s="366" t="str">
        <f>VLOOKUP(A143,'Analyst Report'!$A$38:$E$289,5,FALSE)</f>
        <v xml:space="preserve"> </v>
      </c>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48" customHeight="1" x14ac:dyDescent="0.15">
      <c r="A144" s="57" t="s">
        <v>209</v>
      </c>
      <c r="B144" s="27" t="str">
        <f>VLOOKUP(A144,Questions!$B$3:$C$258,2,FALSE)</f>
        <v>Is sensitive data encrypted, using secure protocols/algorithms, in storage? (e.g. disk encryption, at-rest, files, and within a running database)</v>
      </c>
      <c r="C144" s="22" t="s">
        <v>15</v>
      </c>
      <c r="D144" s="30" t="s">
        <v>3260</v>
      </c>
      <c r="E144" s="9" t="str">
        <f>IF((C144=""),VLOOKUP(A144,Questions!B:G,4,FALSE),IF(C144="Yes",VLOOKUP(A144,Questions!B:G,6,FALSE),IF(C144="No",VLOOKUP(A144,Questions!B:G,5,FALSE),"N/A")))</f>
        <v>Summarize your data encryption strategy and state what encryption options are available.</v>
      </c>
      <c r="F144" s="366" t="str">
        <f>VLOOKUP(A144,'Analyst Report'!$A$38:$E$289,5,FALSE)</f>
        <v xml:space="preserve"> </v>
      </c>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48" customHeight="1" x14ac:dyDescent="0.15">
      <c r="A145" s="57" t="s">
        <v>210</v>
      </c>
      <c r="B145" s="27" t="str">
        <f>VLOOKUP(A145,Questions!$B$3:$C$258,2,FALSE)</f>
        <v>Do all cryptographic modules in use in your product conform to the Federal Information Processing Standards (FIPS PUB 140-2)?</v>
      </c>
      <c r="C145" s="22" t="s">
        <v>15</v>
      </c>
      <c r="D145" s="30"/>
      <c r="E145" s="9">
        <f>IF((C145=""),VLOOKUP(A145,Questions!B:G,4,FALSE),IF(C145="Yes",VLOOKUP(A145,Questions!B:G,6,FALSE),IF(C145="No",VLOOKUP(A145,Questions!B:G,5,FALSE),"N/A")))</f>
        <v>0</v>
      </c>
      <c r="F145" s="366" t="str">
        <f>VLOOKUP(A145,'Analyst Report'!$A$38:$E$289,5,FALSE)</f>
        <v xml:space="preserve"> </v>
      </c>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65" customHeight="1" x14ac:dyDescent="0.15">
      <c r="A146" s="57" t="s">
        <v>211</v>
      </c>
      <c r="B146" s="27" t="str">
        <f>VLOOKUP(A146,Questions!$B$3:$C$258,2,FALSE)</f>
        <v>At the completion of this contract, will data be returned to the institution and deleted from all your systems and archives?</v>
      </c>
      <c r="C146" s="22" t="s">
        <v>15</v>
      </c>
      <c r="D146" s="30" t="s">
        <v>3261</v>
      </c>
      <c r="E146" s="9" t="str">
        <f>IF((C146=""),VLOOKUP(A146,Questions!B:G,4,FALSE),IF(C146="Yes",VLOOKUP(A146,Questions!B:G,6,FALSE),IF(C146="No",VLOOKUP(A146,Questions!B:G,5,FALSE),"N/A")))</f>
        <v>State the length of time that Institution's data will be available in the system at the completion of the contract.</v>
      </c>
      <c r="F146" s="366" t="str">
        <f>VLOOKUP(A146,'Analyst Report'!$A$38:$E$289,5,FALSE)</f>
        <v xml:space="preserve"> </v>
      </c>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71" customHeight="1" x14ac:dyDescent="0.15">
      <c r="A147" s="57" t="s">
        <v>212</v>
      </c>
      <c r="B147" s="27" t="str">
        <f>VLOOKUP(A147,Questions!$B$3:$C$258,2,FALSE)</f>
        <v>Will the institution's data be available within the system for a period of time at the completion of this contract?</v>
      </c>
      <c r="C147" s="22" t="s">
        <v>15</v>
      </c>
      <c r="D147" s="30" t="s">
        <v>3262</v>
      </c>
      <c r="E147" s="9" t="str">
        <f>IF((C147=""),VLOOKUP(A147,Questions!B:G,4,FALSE),IF(C147="Yes",VLOOKUP(A147,Questions!B:G,6,FALSE),IF(C147="No",VLOOKUP(A147,Questions!B:G,5,FALSE),"N/A")))</f>
        <v>State the length of time that Institution's data will be available in the system at the completion of the contract</v>
      </c>
      <c r="F147" s="366" t="str">
        <f>VLOOKUP(A147,'Analyst Report'!$A$38:$E$289,5,FALSE)</f>
        <v xml:space="preserve"> </v>
      </c>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77" customHeight="1" x14ac:dyDescent="0.15">
      <c r="A148" s="57" t="s">
        <v>213</v>
      </c>
      <c r="B148" s="27" t="str">
        <f>VLOOKUP(A148,Questions!$B$3:$C$258,2,FALSE)</f>
        <v>Can the Institution extract a full or partial backup of data?</v>
      </c>
      <c r="C148" s="22" t="s">
        <v>15</v>
      </c>
      <c r="D148" s="72" t="s">
        <v>3263</v>
      </c>
      <c r="E148" s="9" t="str">
        <f>IF((C148=""),VLOOKUP(A148,Questions!B:G,4,FALSE),IF(C148="Yes",VLOOKUP(A148,Questions!B:G,6,FALSE),IF(C148="No",VLOOKUP(A148,Questions!B:G,5,FALSE),"N/A")))</f>
        <v>Provide a general summary of how full and partial backups of data can be extracted.</v>
      </c>
      <c r="F148" s="366" t="str">
        <f>VLOOKUP(A148,'Analyst Report'!$A$38:$E$289,5,FALSE)</f>
        <v xml:space="preserve"> </v>
      </c>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42" customHeight="1" x14ac:dyDescent="0.15">
      <c r="A149" s="57" t="s">
        <v>214</v>
      </c>
      <c r="B149" s="27" t="str">
        <f>VLOOKUP(A149,Questions!$B$3:$C$258,2,FALSE)</f>
        <v>Are ownership rights to all data, inputs, outputs, and metadata retained by the institution?</v>
      </c>
      <c r="C149" s="22" t="s">
        <v>15</v>
      </c>
      <c r="D149" s="72" t="s">
        <v>3264</v>
      </c>
      <c r="E149" s="9" t="str">
        <f>IF((C149=""),VLOOKUP(A149,Questions!B:G,4,FALSE),IF(C149="Yes",VLOOKUP(A149,Questions!B:G,6,FALSE),IF(C149="No",VLOOKUP(A149,Questions!B:G,5,FALSE),"N/A")))</f>
        <v>Provide reference to your data ownership documention.</v>
      </c>
      <c r="F149" s="366" t="str">
        <f>VLOOKUP(A149,'Analyst Report'!$A$38:$E$289,5,FALSE)</f>
        <v xml:space="preserve"> </v>
      </c>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146" customHeight="1" x14ac:dyDescent="0.15">
      <c r="A150" s="57" t="s">
        <v>215</v>
      </c>
      <c r="B150" s="27" t="str">
        <f>VLOOKUP(A150,Questions!$B$3:$C$258,2,FALSE)</f>
        <v>Are these rights retained even through a provider acquisition or bankruptcy event?</v>
      </c>
      <c r="C150" s="22" t="s">
        <v>15</v>
      </c>
      <c r="D150" s="30" t="s">
        <v>3265</v>
      </c>
      <c r="E150" s="9" t="str">
        <f>IF((C150=""),VLOOKUP(A150,Questions!B:G,4,FALSE),IF(C150="Yes",VLOOKUP(A150,Questions!B:G,6,FALSE),IF(C150="No",VLOOKUP(A150,Questions!B:G,5,FALSE),"N/A")))</f>
        <v xml:space="preserve"> Provide references, as needed.</v>
      </c>
      <c r="F150" s="366" t="str">
        <f>VLOOKUP(A150,'Analyst Report'!$A$38:$E$289,5,FALSE)</f>
        <v xml:space="preserve"> </v>
      </c>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48" customHeight="1" x14ac:dyDescent="0.15">
      <c r="A151" s="57" t="s">
        <v>216</v>
      </c>
      <c r="B151" s="27" t="str">
        <f>VLOOKUP(A151,Questions!$B$3:$C$258,2,FALSE)</f>
        <v>In the event of imminent bankruptcy, closing of business, or retirement of service, will you provide 90 days for customers to get their data out of the system and migrate applications?</v>
      </c>
      <c r="C151" s="22" t="s">
        <v>18</v>
      </c>
      <c r="D151" s="30" t="s">
        <v>3266</v>
      </c>
      <c r="E151" s="9" t="str">
        <f>IF((C151=""),VLOOKUP(A151,Questions!B:G,4,FALSE),IF(C151="Yes",VLOOKUP(A151,Questions!B:G,6,FALSE),IF(C151="No",VLOOKUP(A151,Questions!B:G,5,FALSE),"N/A")))</f>
        <v>Provide a detailed summary to support your selection.</v>
      </c>
      <c r="F151" s="366" t="str">
        <f>VLOOKUP(A151,'Analyst Report'!$A$38:$E$289,5,FALSE)</f>
        <v xml:space="preserve"> </v>
      </c>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48" customHeight="1" x14ac:dyDescent="0.15">
      <c r="A152" s="57" t="s">
        <v>217</v>
      </c>
      <c r="B152" s="27" t="str">
        <f>VLOOKUP(A152,Questions!$B$3:$C$258,2,FALSE)</f>
        <v>Are involatile backup copies made according to pre-defined schedules and securely stored and protected?</v>
      </c>
      <c r="C152" s="22" t="s">
        <v>15</v>
      </c>
      <c r="D152" s="30" t="s">
        <v>3267</v>
      </c>
      <c r="E152" s="9" t="str">
        <f>IF((C152=""),VLOOKUP(A152,Questions!B:G,4,FALSE),IF(C152="Yes",VLOOKUP(A152,Questions!B:G,6,FALSE),IF(C152="No",VLOOKUP(A152,Questions!B:G,5,FALSE),"N/A")))</f>
        <v>If your strategy uses different processes for services and data, ensure that all strategies are clearly stated and supported.</v>
      </c>
      <c r="F152" s="366" t="str">
        <f>VLOOKUP(A152,'Analyst Report'!$A$38:$E$289,5,FALSE)</f>
        <v xml:space="preserve"> </v>
      </c>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54" customHeight="1" x14ac:dyDescent="0.15">
      <c r="A153" s="57" t="s">
        <v>218</v>
      </c>
      <c r="B153" s="27" t="str">
        <f>VLOOKUP(A153,Questions!$B$3:$C$258,2,FALSE)</f>
        <v>Do current backups include all operating system software, utilities, security software, application software, and data files necessary for recovery?</v>
      </c>
      <c r="C153" s="22" t="s">
        <v>15</v>
      </c>
      <c r="D153" s="30" t="s">
        <v>3268</v>
      </c>
      <c r="E153" s="9" t="str">
        <f>IF((C153=""),VLOOKUP(A153,Questions!B:G,4,FALSE),IF(C153="Yes",VLOOKUP(A153,Questions!B:G,6,FALSE),IF(C153="No",VLOOKUP(A153,Questions!B:G,5,FALSE),"N/A")))</f>
        <v>Decribe your overall strategy to accomplish these elements.</v>
      </c>
      <c r="F153" s="366" t="str">
        <f>VLOOKUP(A153,'Analyst Report'!$A$38:$E$289,5,FALSE)</f>
        <v xml:space="preserve"> </v>
      </c>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48" customHeight="1" x14ac:dyDescent="0.15">
      <c r="A154" s="57" t="s">
        <v>219</v>
      </c>
      <c r="B154" s="27" t="str">
        <f>VLOOKUP(A154,Questions!$B$3:$C$258,2,FALSE)</f>
        <v>Are you performing off site backups? (i.e. digitally moved off site)</v>
      </c>
      <c r="C154" s="22" t="s">
        <v>15</v>
      </c>
      <c r="D154" s="30" t="s">
        <v>3269</v>
      </c>
      <c r="E154" s="9" t="str">
        <f>IF((C154=""),VLOOKUP(A154,Questions!B:G,4,FALSE),IF(C154="Yes",VLOOKUP(A154,Questions!B:G,6,FALSE),IF(C154="No",VLOOKUP(A154,Questions!B:G,5,FALSE),"N/A")))</f>
        <v>Summarize your off site backup strategy.</v>
      </c>
      <c r="F154" s="366" t="str">
        <f>VLOOKUP(A154,'Analyst Report'!$A$38:$E$289,5,FALSE)</f>
        <v xml:space="preserve"> </v>
      </c>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48" customHeight="1" x14ac:dyDescent="0.15">
      <c r="A155" s="14" t="s">
        <v>220</v>
      </c>
      <c r="B155" s="27" t="str">
        <f>VLOOKUP(A155,Questions!$B$3:$C$258,2,FALSE)</f>
        <v>Are physical backups taken off site? (i.e. physically moved off site)</v>
      </c>
      <c r="C155" s="22" t="s">
        <v>18</v>
      </c>
      <c r="D155" s="30" t="s">
        <v>3270</v>
      </c>
      <c r="E155" s="9" t="str">
        <f>IF((C155=""),VLOOKUP(A155,Questions!B:G,4,FALSE),IF(C155="Yes",VLOOKUP(A155,Questions!B:G,6,FALSE),IF(C155="No",VLOOKUP(A155,Questions!B:G,5,FALSE),"N/A")))</f>
        <v>State any plans to implement off site physical backups in your environment.</v>
      </c>
      <c r="F155" s="366" t="str">
        <f>VLOOKUP(A155,'Analyst Report'!$A$38:$E$289,5,FALSE)</f>
        <v xml:space="preserve"> </v>
      </c>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48" customHeight="1" x14ac:dyDescent="0.15">
      <c r="A156" s="14" t="s">
        <v>221</v>
      </c>
      <c r="B156" s="27" t="str">
        <f>VLOOKUP(A156,Questions!$B$3:$C$258,2,FALSE)</f>
        <v>Do backups containing the institution's data ever leave the Institution's Data Zone either physically or via network routing?</v>
      </c>
      <c r="C156" s="22" t="s">
        <v>18</v>
      </c>
      <c r="D156" s="30" t="s">
        <v>3271</v>
      </c>
      <c r="E156" s="9" t="str">
        <f>IF((C156=""),VLOOKUP(A156,Questions!B:G,4,FALSE),IF(C156="Yes",VLOOKUP(A156,Questions!B:G,6,FALSE),IF(C156="No",VLOOKUP(A156,Questions!B:G,5,FALSE),"N/A")))</f>
        <v xml:space="preserve"> </v>
      </c>
      <c r="F156" s="366" t="str">
        <f>VLOOKUP(A156,'Analyst Report'!$A$38:$E$289,5,FALSE)</f>
        <v xml:space="preserve"> </v>
      </c>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48" customHeight="1" x14ac:dyDescent="0.15">
      <c r="A157" s="14" t="s">
        <v>222</v>
      </c>
      <c r="B157" s="27" t="str">
        <f>VLOOKUP(A157,Questions!$B$3:$C$258,2,FALSE)</f>
        <v>Are data backups encrypted?</v>
      </c>
      <c r="C157" s="22" t="s">
        <v>15</v>
      </c>
      <c r="D157" s="72" t="s">
        <v>3272</v>
      </c>
      <c r="E157" s="9" t="str">
        <f>IF((C157=""),VLOOKUP(A157,Questions!B:G,4,FALSE),IF(C157="Yes",VLOOKUP(A157,Questions!B:G,6,FALSE),IF(C157="No",VLOOKUP(A157,Questions!B:G,5,FALSE),"N/A")))</f>
        <v>Summarize the encryption algorithm/strategy you are using to secure backups.</v>
      </c>
      <c r="F157" s="366" t="str">
        <f>VLOOKUP(A157,'Analyst Report'!$A$38:$E$289,5,FALSE)</f>
        <v xml:space="preserve"> </v>
      </c>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178" customHeight="1" x14ac:dyDescent="0.15">
      <c r="A158" s="14" t="s">
        <v>223</v>
      </c>
      <c r="B158" s="27" t="str">
        <f>VLOOKUP(A158,Questions!$B$3:$C$258,2,FALSE)</f>
        <v>Do you have a cryptographic key management process (generation, exchange, storage, safeguards, use, vetting, and replacement), that is documented and currently implemented, for all system components? (e.g. database, system, web, etc.)</v>
      </c>
      <c r="C158" s="22" t="s">
        <v>15</v>
      </c>
      <c r="D158" s="31" t="s">
        <v>3273</v>
      </c>
      <c r="E158" s="9" t="str">
        <f>IF((C158=""),VLOOKUP(A158,Questions!B:G,4,FALSE),IF(C158="Yes",VLOOKUP(A158,Questions!B:G,6,FALSE),IF(C158="No",VLOOKUP(A158,Questions!B:G,5,FALSE),"N/A")))</f>
        <v>Summarize your cryptographic key management process.</v>
      </c>
      <c r="F158" s="366" t="str">
        <f>VLOOKUP(A158,'Analyst Report'!$A$38:$E$289,5,FALSE)</f>
        <v xml:space="preserve"> </v>
      </c>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247" customHeight="1" x14ac:dyDescent="0.15">
      <c r="A159" s="14" t="s">
        <v>224</v>
      </c>
      <c r="B159" s="27" t="str">
        <f>VLOOKUP(A159,Questions!$B$3:$C$258,2,FALSE)</f>
        <v>Do you have a media handling process, that is documented and currently implemented that meets established business needs and regulatory requirements, including end-of-life, repurposing, and data sanitization procedures?</v>
      </c>
      <c r="C159" s="22" t="s">
        <v>15</v>
      </c>
      <c r="D159" s="30" t="s">
        <v>3274</v>
      </c>
      <c r="E159" s="9" t="str">
        <f>IF((C159=""),VLOOKUP(A159,Questions!B:G,4,FALSE),IF(C159="Yes",VLOOKUP(A159,Questions!B:G,6,FALSE),IF(C159="No",VLOOKUP(A159,Questions!B:G,5,FALSE),"N/A")))</f>
        <v>Provide documented details of this process (link or attached).</v>
      </c>
      <c r="F159" s="366" t="str">
        <f>VLOOKUP(A159,'Analyst Report'!$A$38:$E$289,5,FALSE)</f>
        <v xml:space="preserve"> </v>
      </c>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48" customHeight="1" x14ac:dyDescent="0.15">
      <c r="A160" s="14" t="s">
        <v>225</v>
      </c>
      <c r="B160" s="27" t="str">
        <f>VLOOKUP(A160,Questions!$B$3:$C$258,2,FALSE)</f>
        <v>Does the process described in DATA-19 adhere to DoD 5220.22-M and/or NIST SP 800-88 standards?</v>
      </c>
      <c r="C160" s="22" t="s">
        <v>15</v>
      </c>
      <c r="D160" s="30" t="s">
        <v>3275</v>
      </c>
      <c r="E160" s="9">
        <f>IF((C160=""),VLOOKUP(A160,Questions!B:G,4,FALSE),IF(C160="Yes",VLOOKUP(A160,Questions!B:G,6,FALSE),IF(C160="No",VLOOKUP(A160,Questions!B:G,5,FALSE),"N/A")))</f>
        <v>0</v>
      </c>
      <c r="F160" s="366" t="str">
        <f>VLOOKUP(A160,'Analyst Report'!$A$38:$E$289,5,FALSE)</f>
        <v xml:space="preserve"> </v>
      </c>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100" customHeight="1" x14ac:dyDescent="0.15">
      <c r="A161" s="14" t="s">
        <v>226</v>
      </c>
      <c r="B161" s="27" t="str">
        <f>VLOOKUP(A161,Questions!$B$3:$C$258,2,FALSE)</f>
        <v>Is media used for long-term retention of business data and archival purposes stored in a secure, environmentally protected area?</v>
      </c>
      <c r="C161" s="22" t="s">
        <v>15</v>
      </c>
      <c r="D161" s="30" t="s">
        <v>3276</v>
      </c>
      <c r="E161" s="9" t="str">
        <f>IF((C161=""),VLOOKUP(A161,Questions!B:G,4,FALSE),IF(C161="Yes",VLOOKUP(A161,Questions!B:G,6,FALSE),IF(C161="No",VLOOKUP(A161,Questions!B:G,5,FALSE),"N/A")))</f>
        <v>Provide a general summary of your archival environment.</v>
      </c>
      <c r="F161" s="366" t="str">
        <f>VLOOKUP(A161,'Analyst Report'!$A$38:$E$289,5,FALSE)</f>
        <v xml:space="preserve"> </v>
      </c>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270" customHeight="1" x14ac:dyDescent="0.15">
      <c r="A162" s="14" t="s">
        <v>227</v>
      </c>
      <c r="B162" s="27" t="str">
        <f>VLOOKUP(A162,Questions!$B$3:$C$258,2,FALSE)</f>
        <v>Will you handle data in a FERPA compliant manner?</v>
      </c>
      <c r="C162" s="22" t="s">
        <v>15</v>
      </c>
      <c r="D162" s="30" t="s">
        <v>3277</v>
      </c>
      <c r="E162" s="9" t="str">
        <f>IF((C162=""),VLOOKUP(A162,Questions!B:G,4,FALSE),IF(C162="Yes",VLOOKUP(A162,Questions!B:G,6,FALSE),IF(C162="No",VLOOKUP(A162,Questions!B:G,5,FALSE),"N/A")))</f>
        <v>Describe how FERPA compliance is integrated into your process and procedures.</v>
      </c>
      <c r="F162" s="366" t="str">
        <f>VLOOKUP(A162,'Analyst Report'!$A$38:$E$289,5,FALSE)</f>
        <v xml:space="preserve"> </v>
      </c>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73.25" customHeight="1" x14ac:dyDescent="0.15">
      <c r="A163" s="14" t="s">
        <v>228</v>
      </c>
      <c r="B163" s="27" t="str">
        <f>VLOOKUP(A163,Questions!$B$3:$C$258,2,FALSE)</f>
        <v>Does your staff (or third party) have access to Institutional data (e.g., financial, PHI or other sensitive information) through any means?</v>
      </c>
      <c r="C163" s="22" t="s">
        <v>15</v>
      </c>
      <c r="D163" s="144" t="s">
        <v>3278</v>
      </c>
      <c r="E163" s="9" t="str">
        <f>IF((C163=""),VLOOKUP(A163,Questions!B:G,4,FALSE),IF(C163="Yes",VLOOKUP(A163,Questions!B:G,6,FALSE),IF(C163="No",VLOOKUP(A163,Questions!B:G,5,FALSE),"N/A")))</f>
        <v>Summarize what access staff (or third parties) have to institutional data.</v>
      </c>
      <c r="F163" s="366" t="str">
        <f>VLOOKUP(A163,'Analyst Report'!$A$38:$E$289,5,FALSE)</f>
        <v xml:space="preserve"> </v>
      </c>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67" customHeight="1" x14ac:dyDescent="0.15">
      <c r="A164" s="14" t="s">
        <v>229</v>
      </c>
      <c r="B164" s="27" t="str">
        <f>VLOOKUP(A164,Questions!$B$3:$C$258,2,FALSE)</f>
        <v>Do you have a documented and currently implemented strategy for securing employee workstations when they work remotely? (i.e. not in a trusted computing environment)</v>
      </c>
      <c r="C164" s="22" t="s">
        <v>15</v>
      </c>
      <c r="D164" s="30" t="s">
        <v>3279</v>
      </c>
      <c r="E164" s="9" t="str">
        <f>IF((C164=""),VLOOKUP(A164,Questions!B:G,4,FALSE),IF(C164="Yes",VLOOKUP(A164,Questions!B:G,6,FALSE),IF(C164="No",VLOOKUP(A164,Questions!B:G,5,FALSE),"N/A")))</f>
        <v>Provide a detailed summary outlining the security controls implemented to protect the Institution's data.</v>
      </c>
      <c r="F164" s="366" t="str">
        <f>VLOOKUP(A164,'Analyst Report'!$A$38:$E$289,5,FALSE)</f>
        <v xml:space="preserve"> </v>
      </c>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36" customHeight="1" x14ac:dyDescent="0.2">
      <c r="A165" s="388" t="s">
        <v>1767</v>
      </c>
      <c r="B165" s="388"/>
      <c r="C165" s="24" t="s">
        <v>12</v>
      </c>
      <c r="D165" s="24" t="s">
        <v>13</v>
      </c>
      <c r="E165" s="7" t="s">
        <v>14</v>
      </c>
      <c r="F165" s="363" t="s">
        <v>3139</v>
      </c>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49.25" customHeight="1" x14ac:dyDescent="0.15">
      <c r="A166" s="14" t="s">
        <v>230</v>
      </c>
      <c r="B166" s="27" t="str">
        <f>VLOOKUP(A166,Questions!$B$3:$C$258,2,FALSE)</f>
        <v>Does the hosting provider have a SOC 2 Type 2 report available?</v>
      </c>
      <c r="C166" s="11" t="s">
        <v>15</v>
      </c>
      <c r="D166" s="12" t="s">
        <v>3280</v>
      </c>
      <c r="E166" s="9" t="str">
        <f>IF((C166=""),VLOOKUP(A166,Questions!B:G,4,FALSE),IF(C166="Yes",VLOOKUP(A166,Questions!B:G,6,FALSE),IF(C166="No",VLOOKUP(A166,Questions!B:G,5,FALSE),"N/A")))</f>
        <v>Obtain the report if possible and add it to your submission.</v>
      </c>
      <c r="F166" s="366" t="str">
        <f>VLOOKUP(A166,'Analyst Report'!$A$38:$E$289,5,FALSE)</f>
        <v xml:space="preserve"> </v>
      </c>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48" customHeight="1" x14ac:dyDescent="0.15">
      <c r="A167" s="14" t="s">
        <v>231</v>
      </c>
      <c r="B167" s="27" t="str">
        <f>VLOOKUP(A167,Questions!$B$3:$C$258,2,FALSE)</f>
        <v>Are you generally able to accommodate storing each institution's data within their geographic region?</v>
      </c>
      <c r="C167" s="11" t="s">
        <v>15</v>
      </c>
      <c r="D167" s="12" t="s">
        <v>3281</v>
      </c>
      <c r="E167" s="9">
        <f>IF((C167=""),VLOOKUP(A167,Questions!B:G,4,FALSE),IF(C167="Yes",VLOOKUP(A167,Questions!B:G,6,FALSE),IF(C167="No",VLOOKUP(A167,Questions!B:G,5,FALSE),"N/A")))</f>
        <v>0</v>
      </c>
      <c r="F167" s="366" t="str">
        <f>VLOOKUP(A167,'Analyst Report'!$A$38:$E$289,5,FALSE)</f>
        <v xml:space="preserve"> </v>
      </c>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48" customHeight="1" x14ac:dyDescent="0.15">
      <c r="A168" s="14" t="s">
        <v>232</v>
      </c>
      <c r="B168" s="27" t="str">
        <f>VLOOKUP(A168,Questions!$B$3:$C$258,2,FALSE)</f>
        <v>Are the data centers staffed 24 hours a day, seven days a week (i.e., 24x7x365)?</v>
      </c>
      <c r="C168" s="11"/>
      <c r="D168" s="12"/>
      <c r="E168" s="9" t="str">
        <f>IF((C168=""),VLOOKUP(A168,Questions!B:G,4,FALSE),IF(C168="Yes",VLOOKUP(A168,Questions!B:G,6,FALSE),IF(C168="No",VLOOKUP(A168,Questions!B:G,5,FALSE),"N/A")))</f>
        <v xml:space="preserve"> </v>
      </c>
      <c r="F168" s="366" t="str">
        <f>VLOOKUP(A168,'Analyst Report'!$A$38:$E$289,5,FALSE)</f>
        <v xml:space="preserve"> </v>
      </c>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47" customHeight="1" x14ac:dyDescent="0.15">
      <c r="A169" s="14" t="s">
        <v>233</v>
      </c>
      <c r="B169" s="27" t="str">
        <f>VLOOKUP(A169,Questions!$B$3:$C$258,2,FALSE)</f>
        <v>Are your servers separated from other companies via a physical barrier, such as a cage or hardened walls?</v>
      </c>
      <c r="C169" s="11"/>
      <c r="D169" s="12"/>
      <c r="E169" s="9" t="str">
        <f>IF((C169=""),VLOOKUP(A169,Questions!B:G,4,FALSE),IF(C169="Yes",VLOOKUP(A169,Questions!B:G,6,FALSE),IF(C169="No",VLOOKUP(A169,Questions!B:G,5,FALSE),"N/A")))</f>
        <v xml:space="preserve"> </v>
      </c>
      <c r="F169" s="366" t="str">
        <f>VLOOKUP(A169,'Analyst Report'!$A$38:$E$289,5,FALSE)</f>
        <v xml:space="preserve"> </v>
      </c>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47" customHeight="1" x14ac:dyDescent="0.15">
      <c r="A170" s="14" t="s">
        <v>234</v>
      </c>
      <c r="B170" s="27" t="str">
        <f>VLOOKUP(A170,Questions!$B$3:$C$258,2,FALSE)</f>
        <v>Does a physical barrier fully enclose the physical space preventing unauthorized physical contact with any of your devices?</v>
      </c>
      <c r="C170" s="11"/>
      <c r="D170" s="12"/>
      <c r="E170" s="9" t="str">
        <f>IF((C170=""),VLOOKUP(A170,Questions!B:G,4,FALSE),IF(C170="Yes",VLOOKUP(A170,Questions!B:G,6,FALSE),IF(C170="No",VLOOKUP(A170,Questions!B:G,5,FALSE),"N/A")))</f>
        <v xml:space="preserve"> </v>
      </c>
      <c r="F170" s="366" t="str">
        <f>VLOOKUP(A170,'Analyst Report'!$A$38:$E$289,5,FALSE)</f>
        <v xml:space="preserve"> </v>
      </c>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48" customHeight="1" x14ac:dyDescent="0.15">
      <c r="A171" s="14" t="s">
        <v>235</v>
      </c>
      <c r="B171" s="27" t="str">
        <f>VLOOKUP(A171,Questions!$B$3:$C$258,2,FALSE)</f>
        <v>Are your primary and secondary data centers geographically diverse?</v>
      </c>
      <c r="C171" s="11" t="s">
        <v>15</v>
      </c>
      <c r="D171" s="12" t="s">
        <v>3282</v>
      </c>
      <c r="E171" s="9" t="str">
        <f>IF((C171=""),VLOOKUP(A171,Questions!B:G,4,FALSE),IF(C171="Yes",VLOOKUP(A171,Questions!B:G,6,FALSE),IF(C171="No",VLOOKUP(A171,Questions!B:G,5,FALSE),"N/A")))</f>
        <v>State your primary and secondary data center locations. For cloud infrastructures, state the primary and secondary zones.</v>
      </c>
      <c r="F171" s="366" t="str">
        <f>VLOOKUP(A171,'Analyst Report'!$A$38:$E$289,5,FALSE)</f>
        <v xml:space="preserve"> </v>
      </c>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47" customHeight="1" x14ac:dyDescent="0.15">
      <c r="A172" s="14" t="s">
        <v>236</v>
      </c>
      <c r="B172" s="27" t="str">
        <f>VLOOKUP(A172,Questions!$B$3:$C$258,2,FALSE)</f>
        <v>If outsourced or co-located, is there a contract in place to prevent data from leaving the Institution's Data Zone?</v>
      </c>
      <c r="C172" s="11" t="s">
        <v>24</v>
      </c>
      <c r="D172" s="12" t="s">
        <v>3283</v>
      </c>
      <c r="E172" s="9" t="str">
        <f>IF((C172=""),VLOOKUP(A172,Questions!B:G,4,FALSE),IF(C172="Yes",VLOOKUP(A172,Questions!B:G,6,FALSE),IF(C172="No",VLOOKUP(A172,Questions!B:G,5,FALSE),"N/A")))</f>
        <v>N/A</v>
      </c>
      <c r="F172" s="366" t="str">
        <f>VLOOKUP(A172,'Analyst Report'!$A$38:$E$289,5,FALSE)</f>
        <v xml:space="preserve"> </v>
      </c>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48" customHeight="1" x14ac:dyDescent="0.15">
      <c r="A173" s="14" t="s">
        <v>237</v>
      </c>
      <c r="B173" s="27" t="str">
        <f>VLOOKUP(A173,Questions!$B$3:$C$258,2,FALSE)</f>
        <v>What Tier Level is your data center (per levels defined by the Uptime Institute)?</v>
      </c>
      <c r="C173" s="11"/>
      <c r="D173" s="12"/>
      <c r="E173" s="9" t="str">
        <f>IF((C173=""),VLOOKUP(A173,Questions!B:G,4,FALSE),IF(C173="Yes",VLOOKUP(A173,Questions!B:G,6,FALSE),IF(C173="No",VLOOKUP(A173,Questions!B:G,5,FALSE),"N/A")))</f>
        <v>Review the Uptime Institute's level/tier direction provided on their website if you need addition information</v>
      </c>
      <c r="F173" s="366" t="str">
        <f>VLOOKUP(A173,'Analyst Report'!$A$38:$E$289,5,FALSE)</f>
        <v xml:space="preserve"> </v>
      </c>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48" customHeight="1" x14ac:dyDescent="0.15">
      <c r="A174" s="14" t="s">
        <v>238</v>
      </c>
      <c r="B174" s="27" t="str">
        <f>VLOOKUP(A174,Questions!$B$3:$C$258,2,FALSE)</f>
        <v>Is the service hosted in a high availability environment?</v>
      </c>
      <c r="C174" s="11" t="s">
        <v>15</v>
      </c>
      <c r="D174" s="12" t="s">
        <v>3284</v>
      </c>
      <c r="E174" s="9" t="str">
        <f>IF((C174=""),VLOOKUP(A174,Questions!B:G,4,FALSE),IF(C174="Yes",VLOOKUP(A174,Questions!B:G,6,FALSE),IF(C174="No",VLOOKUP(A174,Questions!B:G,5,FALSE),"N/A")))</f>
        <v>Provide a summary to support your response selection.</v>
      </c>
      <c r="F174" s="366" t="str">
        <f>VLOOKUP(A174,'Analyst Report'!$A$38:$E$289,5,FALSE)</f>
        <v xml:space="preserve"> </v>
      </c>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64.25" customHeight="1" x14ac:dyDescent="0.15">
      <c r="A175" s="14" t="s">
        <v>239</v>
      </c>
      <c r="B175" s="27" t="str">
        <f>VLOOKUP(A175,Questions!$B$3:$C$258,2,FALSE)</f>
        <v xml:space="preserve">Is redundant power available for all datacenters where institution data will reside? </v>
      </c>
      <c r="C175" s="11"/>
      <c r="D175" s="12"/>
      <c r="E175" s="9" t="str">
        <f>IF((C175=""),VLOOKUP(A175,Questions!B:G,4,FALSE),IF(C175="Yes",VLOOKUP(A175,Questions!B:G,6,FALSE),IF(C175="No",VLOOKUP(A175,Questions!B:G,5,FALSE),"N/A")))</f>
        <v xml:space="preserve"> </v>
      </c>
      <c r="F175" s="366" t="str">
        <f>VLOOKUP(A175,'Analyst Report'!$A$38:$E$289,5,FALSE)</f>
        <v xml:space="preserve"> </v>
      </c>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54" customHeight="1" x14ac:dyDescent="0.15">
      <c r="A176" s="14" t="s">
        <v>240</v>
      </c>
      <c r="B176" s="27" t="str">
        <f>VLOOKUP(A176,Questions!$B$3:$C$258,2,FALSE)</f>
        <v>Are redundant power strategies tested?</v>
      </c>
      <c r="C176" s="11"/>
      <c r="D176" s="12"/>
      <c r="E176" s="9" t="str">
        <f>IF((C176=""),VLOOKUP(A176,Questions!B:G,4,FALSE),IF(C176="Yes",VLOOKUP(A176,Questions!B:G,6,FALSE),IF(C176="No",VLOOKUP(A176,Questions!B:G,5,FALSE),"N/A")))</f>
        <v xml:space="preserve"> </v>
      </c>
      <c r="F176" s="366" t="str">
        <f>VLOOKUP(A176,'Analyst Report'!$A$38:$E$289,5,FALSE)</f>
        <v xml:space="preserve"> </v>
      </c>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48" customHeight="1" x14ac:dyDescent="0.15">
      <c r="A177" s="14" t="s">
        <v>241</v>
      </c>
      <c r="B177" s="27" t="str">
        <f>VLOOKUP(A177,Questions!$B$3:$C$258,2,FALSE)</f>
        <v>Describe or provide a reference to the availability of cooling and fire suppression systems in all datacenters where institution data will reside.</v>
      </c>
      <c r="C177" s="11"/>
      <c r="D177" s="12"/>
      <c r="E177" s="9" t="str">
        <f>IF((C177=""),VLOOKUP(A177,Questions!B:G,4,FALSE),IF(C177="Yes",VLOOKUP(A177,Questions!B:G,6,FALSE),IF(C177="No",VLOOKUP(A177,Questions!B:G,5,FALSE),"N/A")))</f>
        <v>Ensure that all parts of DCTR-12 are clearly stated in your response.</v>
      </c>
      <c r="F177" s="366" t="str">
        <f>VLOOKUP(A177,'Analyst Report'!$A$38:$E$289,5,FALSE)</f>
        <v xml:space="preserve"> </v>
      </c>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64.25" customHeight="1" x14ac:dyDescent="0.15">
      <c r="A178" s="14" t="s">
        <v>242</v>
      </c>
      <c r="B178" s="27" t="str">
        <f>VLOOKUP(A178,Questions!$B$3:$C$258,2,FALSE)</f>
        <v>Do you have Internet Service Provider (ISP) Redundancy?</v>
      </c>
      <c r="C178" s="11"/>
      <c r="D178" s="31"/>
      <c r="E178" s="9" t="str">
        <f>IF((C178=""),VLOOKUP(A178,Questions!B:G,4,FALSE),IF(C178="Yes",VLOOKUP(A178,Questions!B:G,6,FALSE),IF(C178="No",VLOOKUP(A178,Questions!B:G,5,FALSE),"N/A")))</f>
        <v>State the ISP provider(s) in addition to the number of ISPs that provide connectivity.</v>
      </c>
      <c r="F178" s="366" t="str">
        <f>VLOOKUP(A178,'Analyst Report'!$A$38:$E$289,5,FALSE)</f>
        <v xml:space="preserve"> </v>
      </c>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310" customFormat="1" ht="64.25" customHeight="1" x14ac:dyDescent="0.15">
      <c r="A179" s="14" t="s">
        <v>243</v>
      </c>
      <c r="B179" s="27" t="str">
        <f>VLOOKUP(A179,Questions!$B$3:$C$258,2,FALSE)</f>
        <v>Does every datacenter where the Institution's data will reside have multiple telephone company or network provider entrances to the facility?</v>
      </c>
      <c r="C179" s="11"/>
      <c r="D179" s="31"/>
      <c r="E179" s="9" t="str">
        <f>IF((C179=""),VLOOKUP(A179,Questions!B:G,4,FALSE),IF(C179="Yes",VLOOKUP(A179,Questions!B:G,6,FALSE),IF(C179="No",VLOOKUP(A179,Questions!B:G,5,FALSE),"N/A")))</f>
        <v xml:space="preserve"> </v>
      </c>
      <c r="F179" s="366" t="str">
        <f>VLOOKUP(A179,'Analyst Report'!$A$38:$E$289,5,FALSE)</f>
        <v xml:space="preserve"> </v>
      </c>
    </row>
    <row r="180" spans="1:256" s="310" customFormat="1" ht="64.25" customHeight="1" x14ac:dyDescent="0.15">
      <c r="A180" s="14" t="s">
        <v>244</v>
      </c>
      <c r="B180" s="27" t="str">
        <f>VLOOKUP(A180,Questions!$B$3:$C$258,2,FALSE)</f>
        <v>Are you requiring multi-factor authentication for administrators of your cloud environment?</v>
      </c>
      <c r="C180" s="11"/>
      <c r="D180" s="31"/>
      <c r="E180" s="9" t="str">
        <f>IF((C180=""),VLOOKUP(A180,Questions!B:G,4,FALSE),IF(C180="Yes",VLOOKUP(A180,Questions!B:G,6,FALSE),IF(C180="No",VLOOKUP(A180,Questions!B:G,5,FALSE),"N/A")))</f>
        <v xml:space="preserve"> </v>
      </c>
      <c r="F180" s="366" t="str">
        <f>VLOOKUP(A180,'Analyst Report'!$A$38:$E$289,5,FALSE)</f>
        <v xml:space="preserve"> </v>
      </c>
    </row>
    <row r="181" spans="1:256" s="310" customFormat="1" ht="64.25" customHeight="1" x14ac:dyDescent="0.15">
      <c r="A181" s="14" t="s">
        <v>245</v>
      </c>
      <c r="B181" s="27" t="str">
        <f>VLOOKUP(A181,Questions!$B$3:$C$258,2,FALSE)</f>
        <v>Are you using your cloud providers available hardening tools or pre-hardened images?</v>
      </c>
      <c r="C181" s="11"/>
      <c r="D181" s="31"/>
      <c r="E181" s="9" t="str">
        <f>IF((C181=""),VLOOKUP(A181,Questions!B:G,4,FALSE),IF(C181="Yes",VLOOKUP(A181,Questions!B:G,6,FALSE),IF(C181="No",VLOOKUP(A181,Questions!B:G,5,FALSE),"N/A")))</f>
        <v xml:space="preserve"> </v>
      </c>
      <c r="F181" s="366" t="str">
        <f>VLOOKUP(A181,'Analyst Report'!$A$38:$E$289,5,FALSE)</f>
        <v xml:space="preserve"> </v>
      </c>
    </row>
    <row r="182" spans="1:256" s="1" customFormat="1" ht="48" customHeight="1" x14ac:dyDescent="0.15">
      <c r="A182" s="14" t="s">
        <v>246</v>
      </c>
      <c r="B182" s="27" t="str">
        <f>VLOOKUP(A182,Questions!$B$3:$C$258,2,FALSE)</f>
        <v>Does your cloud vendor have access to your encryption keys?</v>
      </c>
      <c r="C182" s="11"/>
      <c r="D182" s="12"/>
      <c r="E182" s="9" t="str">
        <f>IF((C182=""),VLOOKUP(A182,Questions!B:G,4,FALSE),IF(C182="Yes",VLOOKUP(A182,Questions!B:G,6,FALSE),IF(C182="No",VLOOKUP(A182,Questions!B:G,5,FALSE),"N/A")))</f>
        <v>Describe your key management practices.</v>
      </c>
      <c r="F182" s="366" t="str">
        <f>VLOOKUP(A182,'Analyst Report'!$A$38:$E$289,5,FALSE)</f>
        <v xml:space="preserve"> </v>
      </c>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row>
    <row r="183" spans="1:256" ht="36" customHeight="1" x14ac:dyDescent="0.2">
      <c r="A183" s="388" t="str">
        <f>IF(OR($C$29="No",$C$29="Yes"),"DRP - Respond to as many questions below as possible.","Disaster Recovery Plan")</f>
        <v>DRP - Respond to as many questions below as possible.</v>
      </c>
      <c r="B183" s="388"/>
      <c r="C183" s="24" t="s">
        <v>12</v>
      </c>
      <c r="D183" s="24" t="s">
        <v>13</v>
      </c>
      <c r="E183" s="7" t="s">
        <v>14</v>
      </c>
      <c r="F183" s="363" t="s">
        <v>3139</v>
      </c>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214" customHeight="1" x14ac:dyDescent="0.15">
      <c r="A184" s="14" t="s">
        <v>247</v>
      </c>
      <c r="B184" s="27" t="str">
        <f>VLOOKUP(A184,Questions!$B$3:$C$258,2,FALSE)</f>
        <v>Describe or provide a reference to your Disaster Recovery Plan (DRP).</v>
      </c>
      <c r="C184" s="389" t="s">
        <v>3285</v>
      </c>
      <c r="D184" s="389"/>
      <c r="E184" s="9" t="str">
        <f>IF((C184=""),VLOOKUP(A184,Questions!B:G,4,FALSE),IF(C184="Yes",VLOOKUP(A184,Questions!B:G,6,FALSE),IF(C184="No",VLOOKUP(A184,Questions!B:G,5,FALSE),"N/A")))</f>
        <v>N/A</v>
      </c>
      <c r="F184" s="366" t="str">
        <f>VLOOKUP(A184,'Analyst Report'!$A$38:$E$289,5,FALSE)</f>
        <v xml:space="preserve"> </v>
      </c>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47" customHeight="1" x14ac:dyDescent="0.15">
      <c r="A185" s="14" t="s">
        <v>248</v>
      </c>
      <c r="B185" s="27" t="str">
        <f>VLOOKUP(A185,Questions!$B$3:$C$258,2,FALSE)</f>
        <v>Is an owner assigned who is responsible for the maintenance and review of the DRP?</v>
      </c>
      <c r="C185" s="11" t="s">
        <v>15</v>
      </c>
      <c r="D185" s="12" t="s">
        <v>3234</v>
      </c>
      <c r="E185" s="9" t="str">
        <f>IF((C185=""),VLOOKUP(A185,Questions!B:G,4,FALSE),IF(C185="Yes",VLOOKUP(A185,Questions!B:G,6,FALSE),IF(C185="No",VLOOKUP(A185,Questions!B:G,5,FALSE),"N/A")))</f>
        <v>State the responsible owner, or position title.</v>
      </c>
      <c r="F185" s="366" t="str">
        <f>VLOOKUP(A185,'Analyst Report'!$A$38:$E$289,5,FALSE)</f>
        <v xml:space="preserve"> </v>
      </c>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74" customHeight="1" x14ac:dyDescent="0.15">
      <c r="A186" s="14" t="s">
        <v>249</v>
      </c>
      <c r="B186" s="27" t="str">
        <f>VLOOKUP(A186,Questions!$B$3:$C$258,2,FALSE)</f>
        <v>Can the Institution review your DRP and supporting documentation?</v>
      </c>
      <c r="C186" s="11" t="s">
        <v>15</v>
      </c>
      <c r="D186" s="71" t="s">
        <v>3286</v>
      </c>
      <c r="E186" s="9" t="str">
        <f>IF((C186=""),VLOOKUP(A186,Questions!B:G,4,FALSE),IF(C186="Yes",VLOOKUP(A186,Questions!B:G,6,FALSE),IF(C186="No",VLOOKUP(A186,Questions!B:G,5,FALSE),"N/A")))</f>
        <v>Provide DRP with your submission of this fully-populated HECVAT</v>
      </c>
      <c r="F186" s="366" t="str">
        <f>VLOOKUP(A186,'Analyst Report'!$A$38:$E$289,5,FALSE)</f>
        <v xml:space="preserve"> </v>
      </c>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96" customHeight="1" x14ac:dyDescent="0.15">
      <c r="A187" s="14" t="s">
        <v>250</v>
      </c>
      <c r="B187" s="27" t="str">
        <f>VLOOKUP(A187,Questions!$B$3:$C$258,2,FALSE)</f>
        <v>Are any disaster recovery locations outside the Institution's geographic region?</v>
      </c>
      <c r="C187" s="11" t="s">
        <v>18</v>
      </c>
      <c r="D187" s="12" t="s">
        <v>3287</v>
      </c>
      <c r="E187" s="9">
        <f>IF((C187=""),VLOOKUP(A187,Questions!B:G,4,FALSE),IF(C187="Yes",VLOOKUP(A187,Questions!B:G,6,FALSE),IF(C187="No",VLOOKUP(A187,Questions!B:G,5,FALSE),"N/A")))</f>
        <v>0</v>
      </c>
      <c r="F187" s="366" t="str">
        <f>VLOOKUP(A187,'Analyst Report'!$A$38:$E$289,5,FALSE)</f>
        <v xml:space="preserve"> </v>
      </c>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78" customHeight="1" x14ac:dyDescent="0.15">
      <c r="A188" s="14" t="s">
        <v>251</v>
      </c>
      <c r="B188" s="27" t="str">
        <f>VLOOKUP(A188,Questions!$B$3:$C$258,2,FALSE)</f>
        <v>Does your organization have a disaster recovery site or a contracted Disaster Recovery provider?</v>
      </c>
      <c r="C188" s="11" t="s">
        <v>15</v>
      </c>
      <c r="D188" s="12" t="s">
        <v>3288</v>
      </c>
      <c r="E188" s="9" t="str">
        <f>IF((C188=""),VLOOKUP(A188,Questions!B:G,4,FALSE),IF(C188="Yes",VLOOKUP(A188,Questions!B:G,6,FALSE),IF(C188="No",VLOOKUP(A188,Questions!B:G,5,FALSE),"N/A")))</f>
        <v>Summarize your disaster recovery strategy including the type of availability your disaster recovery site provides.</v>
      </c>
      <c r="F188" s="366" t="str">
        <f>VLOOKUP(A188,'Analyst Report'!$A$38:$E$289,5,FALSE)</f>
        <v xml:space="preserve"> </v>
      </c>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47" customHeight="1" x14ac:dyDescent="0.15">
      <c r="A189" s="14" t="s">
        <v>252</v>
      </c>
      <c r="B189" s="27" t="str">
        <f>VLOOKUP(A189,Questions!$B$3:$C$258,2,FALSE)</f>
        <v>Does your organization conduct an annual test of relocating to this site for disaster recovery purposes?</v>
      </c>
      <c r="C189" s="11" t="s">
        <v>15</v>
      </c>
      <c r="D189" s="12" t="s">
        <v>3289</v>
      </c>
      <c r="E189" s="9" t="str">
        <f>IF((C189=""),VLOOKUP(A189,Questions!B:G,4,FALSE),IF(C189="Yes",VLOOKUP(A189,Questions!B:G,6,FALSE),IF(C189="No",VLOOKUP(A189,Questions!B:G,5,FALSE),"N/A")))</f>
        <v>Summarize your disaster recovery relocation testing strategy.</v>
      </c>
      <c r="F189" s="366" t="str">
        <f>VLOOKUP(A189,'Analyst Report'!$A$38:$E$289,5,FALSE)</f>
        <v xml:space="preserve"> </v>
      </c>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113" customHeight="1" x14ac:dyDescent="0.15">
      <c r="A190" s="14" t="s">
        <v>253</v>
      </c>
      <c r="B190" s="27" t="str">
        <f>VLOOKUP(A190,Questions!$B$3:$C$258,2,FALSE)</f>
        <v>Is there a defined problem/issue escalation plan in your DRP for impacted clients?</v>
      </c>
      <c r="C190" s="11" t="s">
        <v>15</v>
      </c>
      <c r="D190" s="12" t="s">
        <v>3290</v>
      </c>
      <c r="E190" s="9" t="str">
        <f>IF((C190=""),VLOOKUP(A190,Questions!B:G,4,FALSE),IF(C190="Yes",VLOOKUP(A190,Questions!B:G,6,FALSE),IF(C190="No",VLOOKUP(A190,Questions!B:G,5,FALSE),"N/A")))</f>
        <v>Summarize your problem/issue escalation plan.</v>
      </c>
      <c r="F190" s="366" t="str">
        <f>VLOOKUP(A190,'Analyst Report'!$A$38:$E$289,5,FALSE)</f>
        <v xml:space="preserve"> </v>
      </c>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92" customHeight="1" x14ac:dyDescent="0.15">
      <c r="A191" s="14" t="s">
        <v>254</v>
      </c>
      <c r="B191" s="27" t="str">
        <f>VLOOKUP(A191,Questions!$B$3:$C$258,2,FALSE)</f>
        <v>Is there a documented communication plan in your DRP for impacted clients?</v>
      </c>
      <c r="C191" s="11" t="s">
        <v>15</v>
      </c>
      <c r="D191" s="12" t="s">
        <v>3291</v>
      </c>
      <c r="E191" s="9" t="str">
        <f>IF((C191=""),VLOOKUP(A191,Questions!B:G,4,FALSE),IF(C191="Yes",VLOOKUP(A191,Questions!B:G,6,FALSE),IF(C191="No",VLOOKUP(A191,Questions!B:G,5,FALSE),"N/A")))</f>
        <v>Summarize your documented communication plan in your DRP.</v>
      </c>
      <c r="F191" s="366" t="str">
        <f>VLOOKUP(A191,'Analyst Report'!$A$38:$E$289,5,FALSE)</f>
        <v xml:space="preserve"> </v>
      </c>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78" customHeight="1" x14ac:dyDescent="0.15">
      <c r="A192" s="14" t="s">
        <v>255</v>
      </c>
      <c r="B192" s="27" t="str">
        <f>VLOOKUP(A192,Questions!$B$3:$C$258,2,FALSE)</f>
        <v>Describe or provide a reference to how your disaster recovery plan is tested? (i.e. scope of DR tests, end-to-end testing, etc.)</v>
      </c>
      <c r="C192" s="389" t="s">
        <v>3292</v>
      </c>
      <c r="D192" s="389"/>
      <c r="E192" s="9" t="str">
        <f>IF((C192=""),VLOOKUP(A192,Questions!B:G,4,FALSE),IF(C192="Yes",VLOOKUP(A192,Questions!B:G,6,FALSE),IF(C192="No",VLOOKUP(A192,Questions!B:G,5,FALSE),"N/A")))</f>
        <v>N/A</v>
      </c>
      <c r="F192" s="366" t="str">
        <f>VLOOKUP(A192,'Analyst Report'!$A$38:$E$289,5,FALSE)</f>
        <v xml:space="preserve"> </v>
      </c>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64.25" customHeight="1" x14ac:dyDescent="0.15">
      <c r="A193" s="14" t="s">
        <v>256</v>
      </c>
      <c r="B193" s="27" t="str">
        <f>VLOOKUP(A193,Questions!$B$3:$C$258,2,FALSE)</f>
        <v>Has the Disaster Recovery Plan been tested in the last year?</v>
      </c>
      <c r="C193" s="11" t="s">
        <v>15</v>
      </c>
      <c r="D193" s="12" t="s">
        <v>3293</v>
      </c>
      <c r="E193" s="9" t="str">
        <f>IF((C193=""),VLOOKUP(A193,Questions!B:G,4,FALSE),IF(C193="Yes",VLOOKUP(A193,Questions!B:G,6,FALSE),IF(C193="No",VLOOKUP(A193,Questions!B:G,5,FALSE),"N/A")))</f>
        <v>Please provide a summary of the results in Additional Information (including actual recovery time).</v>
      </c>
      <c r="F193" s="366" t="str">
        <f>VLOOKUP(A193,'Analyst Report'!$A$38:$E$289,5,FALSE)</f>
        <v xml:space="preserve"> </v>
      </c>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89" customHeight="1" x14ac:dyDescent="0.15">
      <c r="A194" s="14" t="s">
        <v>257</v>
      </c>
      <c r="B194" s="27" t="str">
        <f>VLOOKUP(A194,Questions!$B$3:$C$258,2,FALSE)</f>
        <v>Are all components of the DRP reviewed at least annually and updated as needed to reflect change?</v>
      </c>
      <c r="C194" s="11" t="s">
        <v>15</v>
      </c>
      <c r="D194" s="12" t="s">
        <v>3294</v>
      </c>
      <c r="E194" s="9" t="str">
        <f>IF((C194=""),VLOOKUP(A194,Questions!B:G,4,FALSE),IF(C194="Yes",VLOOKUP(A194,Questions!B:G,6,FALSE),IF(C194="No",VLOOKUP(A194,Questions!B:G,5,FALSE),"N/A")))</f>
        <v>Summarize your DRP review and update processes and/or procedures.</v>
      </c>
      <c r="F194" s="366" t="str">
        <f>VLOOKUP(A194,'Analyst Report'!$A$38:$E$289,5,FALSE)</f>
        <v xml:space="preserve"> </v>
      </c>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36" customHeight="1" x14ac:dyDescent="0.2">
      <c r="A195" s="388" t="s">
        <v>1769</v>
      </c>
      <c r="B195" s="388"/>
      <c r="C195" s="24" t="s">
        <v>12</v>
      </c>
      <c r="D195" s="24" t="s">
        <v>13</v>
      </c>
      <c r="E195" s="7" t="s">
        <v>14</v>
      </c>
      <c r="F195" s="363" t="s">
        <v>3139</v>
      </c>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48" customHeight="1" x14ac:dyDescent="0.15">
      <c r="A196" s="14" t="s">
        <v>258</v>
      </c>
      <c r="B196" s="27" t="str">
        <f>VLOOKUP(A196,Questions!$B$3:$C$311,2,FALSE)</f>
        <v>Are you utilizing a stateful packet inspection (SPI) firewall?</v>
      </c>
      <c r="C196" s="11" t="s">
        <v>15</v>
      </c>
      <c r="D196" s="12" t="s">
        <v>3295</v>
      </c>
      <c r="E196" s="9" t="str">
        <f>IF((C196=""),VLOOKUP(A196,Questions!B:G,4,FALSE),IF(C196="Yes",VLOOKUP(A196,Questions!B:G,6,FALSE),IF(C196="No",VLOOKUP(A196,Questions!B:G,5,FALSE),"N/A")))</f>
        <v>Describe the currently implemented SPI firewall.</v>
      </c>
      <c r="F196" s="366" t="str">
        <f>VLOOKUP(A196,'Analyst Report'!$A$38:$E$289,5,FALSE)</f>
        <v xml:space="preserve"> </v>
      </c>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48" customHeight="1" x14ac:dyDescent="0.15">
      <c r="A197" s="14" t="s">
        <v>259</v>
      </c>
      <c r="B197" s="27" t="str">
        <f>VLOOKUP(A197,Questions!$B$3:$C$258,2,FALSE)</f>
        <v>Is authority for firewall change approval documented?  Please list approver names or titles in Additional Info</v>
      </c>
      <c r="C197" s="11" t="s">
        <v>15</v>
      </c>
      <c r="D197" s="12" t="s">
        <v>3296</v>
      </c>
      <c r="E197" s="9" t="str">
        <f>IF((C197=""),VLOOKUP(A197,Questions!B:G,4,FALSE),IF(C197="Yes",VLOOKUP(A197,Questions!B:G,6,FALSE),IF(C197="No",VLOOKUP(A197,Questions!B:G,5,FALSE),"N/A")))</f>
        <v>List approver names or titles.</v>
      </c>
      <c r="F197" s="366" t="str">
        <f>VLOOKUP(A197,'Analyst Report'!$A$38:$E$289,5,FALSE)</f>
        <v xml:space="preserve"> </v>
      </c>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48" customHeight="1" x14ac:dyDescent="0.15">
      <c r="A198" s="14" t="s">
        <v>260</v>
      </c>
      <c r="B198" s="27" t="str">
        <f>VLOOKUP(A198,Questions!$B$3:$C$258,2,FALSE)</f>
        <v>Do you have a documented policy for firewall change requests?</v>
      </c>
      <c r="C198" s="11" t="s">
        <v>15</v>
      </c>
      <c r="D198" s="12" t="s">
        <v>3297</v>
      </c>
      <c r="E198" s="9" t="str">
        <f>IF((C198=""),VLOOKUP(A198,Questions!B:G,4,FALSE),IF(C198="Yes",VLOOKUP(A198,Questions!B:G,6,FALSE),IF(C198="No",VLOOKUP(A198,Questions!B:G,5,FALSE),"N/A")))</f>
        <v>Describe your documented firewall change request policy.</v>
      </c>
      <c r="F198" s="366" t="str">
        <f>VLOOKUP(A198,'Analyst Report'!$A$38:$E$289,5,FALSE)</f>
        <v xml:space="preserve"> </v>
      </c>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56" customHeight="1" x14ac:dyDescent="0.15">
      <c r="A199" s="14" t="s">
        <v>261</v>
      </c>
      <c r="B199" s="27" t="str">
        <f>VLOOKUP(A199,Questions!$B$3:$C$258,2,FALSE)</f>
        <v>Have you implemented an Intrusion Detection System (network-based)?</v>
      </c>
      <c r="C199" s="11" t="s">
        <v>15</v>
      </c>
      <c r="D199" s="12" t="s">
        <v>3298</v>
      </c>
      <c r="E199" s="9" t="str">
        <f>IF((C199=""),VLOOKUP(A199,Questions!B:G,4,FALSE),IF(C199="Yes",VLOOKUP(A199,Questions!B:G,6,FALSE),IF(C199="No",VLOOKUP(A199,Questions!B:G,5,FALSE),"N/A")))</f>
        <v>Describe the currently implemented IDS.</v>
      </c>
      <c r="F199" s="366" t="str">
        <f>VLOOKUP(A199,'Analyst Report'!$A$38:$E$289,5,FALSE)</f>
        <v xml:space="preserve"> </v>
      </c>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48" customHeight="1" x14ac:dyDescent="0.15">
      <c r="A200" s="14" t="s">
        <v>262</v>
      </c>
      <c r="B200" s="27" t="str">
        <f>VLOOKUP(A200,Questions!$B$3:$C$258,2,FALSE)</f>
        <v>Have you implemented an Intrusion Prevention System (network-based)?</v>
      </c>
      <c r="C200" s="11" t="s">
        <v>15</v>
      </c>
      <c r="D200" s="12" t="s">
        <v>3299</v>
      </c>
      <c r="E200" s="9" t="str">
        <f>IF((C200=""),VLOOKUP(A200,Questions!B:G,4,FALSE),IF(C200="Yes",VLOOKUP(A200,Questions!B:G,6,FALSE),IF(C200="No",VLOOKUP(A200,Questions!B:G,5,FALSE),"N/A")))</f>
        <v>Describe the currently implemented IPS.</v>
      </c>
      <c r="F200" s="366" t="str">
        <f>VLOOKUP(A200,'Analyst Report'!$A$38:$E$289,5,FALSE)</f>
        <v xml:space="preserve"> </v>
      </c>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48" customHeight="1" x14ac:dyDescent="0.15">
      <c r="A201" s="14" t="s">
        <v>263</v>
      </c>
      <c r="B201" s="27" t="str">
        <f>VLOOKUP(A201,Questions!$B$3:$C$258,2,FALSE)</f>
        <v>Do you employ host-based intrusion detection?</v>
      </c>
      <c r="C201" s="11" t="s">
        <v>15</v>
      </c>
      <c r="D201" s="12" t="s">
        <v>3300</v>
      </c>
      <c r="E201" s="9" t="str">
        <f>IF((C201=""),VLOOKUP(A201,Questions!B:G,4,FALSE),IF(C201="Yes",VLOOKUP(A201,Questions!B:G,6,FALSE),IF(C201="No",VLOOKUP(A201,Questions!B:G,5,FALSE),"N/A")))</f>
        <v>Describe the currently implemented host-based IDS solution(s).</v>
      </c>
      <c r="F201" s="366" t="str">
        <f>VLOOKUP(A201,'Analyst Report'!$A$38:$E$289,5,FALSE)</f>
        <v xml:space="preserve"> </v>
      </c>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48" customHeight="1" x14ac:dyDescent="0.15">
      <c r="A202" s="14" t="s">
        <v>264</v>
      </c>
      <c r="B202" s="27" t="str">
        <f>VLOOKUP(A202,Questions!$B$3:$C$258,2,FALSE)</f>
        <v>Do you employ host-based intrusion prevention?</v>
      </c>
      <c r="C202" s="11" t="s">
        <v>15</v>
      </c>
      <c r="D202" s="12" t="s">
        <v>3300</v>
      </c>
      <c r="E202" s="9" t="str">
        <f>IF((C202=""),VLOOKUP(A202,Questions!B:G,4,FALSE),IF(C202="Yes",VLOOKUP(A202,Questions!B:G,6,FALSE),IF(C202="No",VLOOKUP(A202,Questions!B:G,5,FALSE),"N/A")))</f>
        <v>Describe the currently implemented host-based IPS solution(s).</v>
      </c>
      <c r="F202" s="366" t="str">
        <f>VLOOKUP(A202,'Analyst Report'!$A$38:$E$289,5,FALSE)</f>
        <v xml:space="preserve"> </v>
      </c>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48" customHeight="1" x14ac:dyDescent="0.15">
      <c r="A203" s="14" t="s">
        <v>265</v>
      </c>
      <c r="B203" s="27" t="str">
        <f>VLOOKUP(A203,Questions!$B$3:$C$258,2,FALSE)</f>
        <v>Are you employing any next-generation persistent threat (NGPT) monitoring?</v>
      </c>
      <c r="C203" s="11" t="s">
        <v>15</v>
      </c>
      <c r="D203" s="12" t="s">
        <v>3301</v>
      </c>
      <c r="E203" s="9" t="str">
        <f>IF((C203=""),VLOOKUP(A203,Questions!B:G,4,FALSE),IF(C203="Yes",VLOOKUP(A203,Questions!B:G,6,FALSE),IF(C203="No",VLOOKUP(A203,Questions!B:G,5,FALSE),"N/A")))</f>
        <v>Describe your NGPT monitoring strategy.</v>
      </c>
      <c r="F203" s="366" t="str">
        <f>VLOOKUP(A203,'Analyst Report'!$A$38:$E$289,5,FALSE)</f>
        <v xml:space="preserve"> </v>
      </c>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66" customHeight="1" x14ac:dyDescent="0.15">
      <c r="A204" s="14" t="s">
        <v>266</v>
      </c>
      <c r="B204" s="27" t="str">
        <f>VLOOKUP(A204,Questions!$B$3:$C$258,2,FALSE)</f>
        <v>Do you monitor for intrusions on a 24x7x365 basis?</v>
      </c>
      <c r="C204" s="11" t="s">
        <v>15</v>
      </c>
      <c r="D204" s="31" t="s">
        <v>3302</v>
      </c>
      <c r="E204" s="9" t="str">
        <f>IF((C204=""),VLOOKUP(A204,Questions!B:G,4,FALSE),IF(C204="Yes",VLOOKUP(A204,Questions!B:G,6,FALSE),IF(C204="No",VLOOKUP(A204,Questions!B:G,5,FALSE),"N/A")))</f>
        <v>Provide a brief summary of this activity.</v>
      </c>
      <c r="F204" s="366" t="str">
        <f>VLOOKUP(A204,'Analyst Report'!$A$38:$E$289,5,FALSE)</f>
        <v xml:space="preserve"> </v>
      </c>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48" customHeight="1" x14ac:dyDescent="0.15">
      <c r="A205" s="14" t="s">
        <v>267</v>
      </c>
      <c r="B205" s="27" t="str">
        <f>VLOOKUP(A205,Questions!$B$3:$C$258,2,FALSE)</f>
        <v>Is intrusion monitoring performed internally or by a third-party service?</v>
      </c>
      <c r="C205" s="11" t="s">
        <v>15</v>
      </c>
      <c r="D205" s="12" t="s">
        <v>3303</v>
      </c>
      <c r="E205" s="9">
        <f>IF((C205=""),VLOOKUP(A205,Questions!B:G,4,FALSE),IF(C205="Yes",VLOOKUP(A205,Questions!B:G,6,FALSE),IF(C205="No",VLOOKUP(A205,Questions!B:G,5,FALSE),"N/A")))</f>
        <v>0</v>
      </c>
      <c r="F205" s="366" t="str">
        <f>VLOOKUP(A205,'Analyst Report'!$A$38:$E$289,5,FALSE)</f>
        <v xml:space="preserve"> </v>
      </c>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48" customHeight="1" x14ac:dyDescent="0.15">
      <c r="A206" s="14" t="s">
        <v>268</v>
      </c>
      <c r="B206" s="27" t="str">
        <f>VLOOKUP(A206,Questions!$B$3:$C$258,2,FALSE)</f>
        <v>Are audit logs available for all changes to the network, firewall, IDS, and IPS systems?</v>
      </c>
      <c r="C206" s="389" t="s">
        <v>3304</v>
      </c>
      <c r="D206" s="389"/>
      <c r="E206" s="9" t="str">
        <f>IF((C206=""),VLOOKUP(A206,Questions!B:G,4,FALSE),IF(C206="Yes",VLOOKUP(A206,Questions!B:G,6,FALSE),IF(C206="No",VLOOKUP(A206,Questions!B:G,5,FALSE),"N/A")))</f>
        <v>N/A</v>
      </c>
      <c r="F206" s="366" t="str">
        <f>VLOOKUP(A206,'Analyst Report'!$A$38:$E$289,5,FALSE)</f>
        <v xml:space="preserve"> </v>
      </c>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36" customHeight="1" x14ac:dyDescent="0.2">
      <c r="A207" s="388" t="s">
        <v>1770</v>
      </c>
      <c r="B207" s="388"/>
      <c r="C207" s="24" t="s">
        <v>12</v>
      </c>
      <c r="D207" s="24" t="s">
        <v>13</v>
      </c>
      <c r="E207" s="7" t="s">
        <v>14</v>
      </c>
      <c r="F207" s="363" t="s">
        <v>3139</v>
      </c>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83" customHeight="1" x14ac:dyDescent="0.15">
      <c r="A208" s="57" t="s">
        <v>269</v>
      </c>
      <c r="B208" s="27" t="str">
        <f>VLOOKUP(A208,Questions!$B$3:$C$258,2,FALSE)</f>
        <v>Can you share the organization chart, mission statement, and policies for your information security unit?</v>
      </c>
      <c r="C208" s="11" t="s">
        <v>15</v>
      </c>
      <c r="D208" s="12" t="s">
        <v>3171</v>
      </c>
      <c r="E208" s="9" t="str">
        <f>IF((C208=""),VLOOKUP(A208,Questions!B:G,4,FALSE),IF(C208="Yes",VLOOKUP(A208,Questions!B:G,6,FALSE),IF(C208="No",VLOOKUP(A208,Questions!B:G,5,FALSE),"N/A")))</f>
        <v>Provide a links to these documents in Additional Information or attach them with your submission.</v>
      </c>
      <c r="F208" s="366" t="str">
        <f>VLOOKUP(A208,'Analyst Report'!$A$38:$E$289,5,FALSE)</f>
        <v xml:space="preserve"> </v>
      </c>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128" customHeight="1" x14ac:dyDescent="0.15">
      <c r="A209" s="14" t="s">
        <v>270</v>
      </c>
      <c r="B209" s="27" t="str">
        <f>VLOOKUP(A209,Questions!$B$3:$C$258,2,FALSE)</f>
        <v>Do you have a documented patch management process?</v>
      </c>
      <c r="C209" s="11" t="s">
        <v>15</v>
      </c>
      <c r="D209" s="12" t="s">
        <v>3305</v>
      </c>
      <c r="E209" s="9">
        <f>IF((C209=""),VLOOKUP(A209,Questions!B:G,4,FALSE),IF(C209="Yes",VLOOKUP(A209,Questions!B:G,6,FALSE),IF(C209="No",VLOOKUP(A209,Questions!B:G,5,FALSE),"N/A")))</f>
        <v>0</v>
      </c>
      <c r="F209" s="366" t="str">
        <f>VLOOKUP(A209,'Analyst Report'!$A$38:$E$289,5,FALSE)</f>
        <v xml:space="preserve"> </v>
      </c>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48" customHeight="1" x14ac:dyDescent="0.15">
      <c r="A210" s="14" t="s">
        <v>271</v>
      </c>
      <c r="B210" s="27" t="str">
        <f>VLOOKUP(A210,Questions!$B$3:$C$258,2,FALSE)</f>
        <v>Can you accommodate encryption requirements using open standards?</v>
      </c>
      <c r="C210" s="11" t="s">
        <v>15</v>
      </c>
      <c r="D210" s="12" t="s">
        <v>3306</v>
      </c>
      <c r="E210" s="9">
        <f>IF((C210=""),VLOOKUP(A210,Questions!B:G,4,FALSE),IF(C210="Yes",VLOOKUP(A210,Questions!B:G,6,FALSE),IF(C210="No",VLOOKUP(A210,Questions!B:G,5,FALSE),"N/A")))</f>
        <v>0</v>
      </c>
      <c r="F210" s="366" t="str">
        <f>VLOOKUP(A210,'Analyst Report'!$A$38:$E$289,5,FALSE)</f>
        <v xml:space="preserve"> </v>
      </c>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97" customHeight="1" x14ac:dyDescent="0.15">
      <c r="A211" s="14" t="s">
        <v>272</v>
      </c>
      <c r="B211" s="27" t="str">
        <f>VLOOKUP(A211,Questions!$B$3:$C$258,2,FALSE)</f>
        <v>Are information security principles designed into the product lifecycle?</v>
      </c>
      <c r="C211" s="11" t="s">
        <v>15</v>
      </c>
      <c r="D211" s="12" t="s">
        <v>3307</v>
      </c>
      <c r="E211" s="9" t="str">
        <f>IF((C211=""),VLOOKUP(A211,Questions!B:G,4,FALSE),IF(C211="Yes",VLOOKUP(A211,Questions!B:G,6,FALSE),IF(C211="No",VLOOKUP(A211,Questions!B:G,5,FALSE),"N/A")))</f>
        <v>Summarize the information security principles designed into the product lifecycle.</v>
      </c>
      <c r="F211" s="366" t="str">
        <f>VLOOKUP(A211,'Analyst Report'!$A$38:$E$289,5,FALSE)</f>
        <v xml:space="preserve"> </v>
      </c>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110" customHeight="1" x14ac:dyDescent="0.15">
      <c r="A212" s="14" t="s">
        <v>273</v>
      </c>
      <c r="B212" s="27" t="str">
        <f>VLOOKUP(A212,Questions!$B$3:$C$258,2,FALSE)</f>
        <v>Do you have a documented systems development life cycle (SDLC)?</v>
      </c>
      <c r="C212" s="11" t="s">
        <v>15</v>
      </c>
      <c r="D212" s="12" t="s">
        <v>3308</v>
      </c>
      <c r="E212" s="9" t="str">
        <f>IF((C212=""),VLOOKUP(A212,Questions!B:G,4,FALSE),IF(C212="Yes",VLOOKUP(A212,Questions!B:G,6,FALSE),IF(C212="No",VLOOKUP(A212,Questions!B:G,5,FALSE),"N/A")))</f>
        <v>Briefly summarize your SDLC or provide a link or attacjhment.</v>
      </c>
      <c r="F212" s="366" t="str">
        <f>VLOOKUP(A212,'Analyst Report'!$A$38:$E$289,5,FALSE)</f>
        <v xml:space="preserve"> </v>
      </c>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83" customHeight="1" x14ac:dyDescent="0.15">
      <c r="A213" s="14" t="s">
        <v>274</v>
      </c>
      <c r="B213" s="27" t="str">
        <f>VLOOKUP(A213,Questions!$B$3:$C$258,2,FALSE)</f>
        <v>Do you subject your code to static code analysis and/or static application security testing prior to release?</v>
      </c>
      <c r="C213" s="11" t="s">
        <v>15</v>
      </c>
      <c r="D213" s="12" t="s">
        <v>3309</v>
      </c>
      <c r="E213" s="9" t="str">
        <f>IF((C213=""),VLOOKUP(A213,Questions!B:G,4,FALSE),IF(C213="Yes",VLOOKUP(A213,Questions!B:G,6,FALSE),IF(C213="No",VLOOKUP(A213,Questions!B:G,5,FALSE),"N/A")))</f>
        <v>Summarize or provide a link to your static code/application testing methodology.</v>
      </c>
      <c r="F213" s="366" t="str">
        <f>VLOOKUP(A213,'Analyst Report'!$A$38:$E$289,5,FALSE)</f>
        <v xml:space="preserve"> </v>
      </c>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84" customHeight="1" x14ac:dyDescent="0.15">
      <c r="A214" s="14" t="s">
        <v>275</v>
      </c>
      <c r="B214" s="27" t="str">
        <f>VLOOKUP(A214,Questions!$B$3:$C$258,2,FALSE)</f>
        <v>Will you comply with applicable breach notification laws?</v>
      </c>
      <c r="C214" s="11" t="s">
        <v>15</v>
      </c>
      <c r="D214" s="12" t="s">
        <v>3310</v>
      </c>
      <c r="E214" s="9" t="str">
        <f>IF((C214=""),VLOOKUP(A214,Questions!B:G,4,FALSE),IF(C214="Yes",VLOOKUP(A214,Questions!B:G,6,FALSE),IF(C214="No",VLOOKUP(A214,Questions!B:G,5,FALSE),"N/A")))</f>
        <v>State how quickly the Institution will be notified of a data breach or security incident.</v>
      </c>
      <c r="F214" s="366" t="str">
        <f>VLOOKUP(A214,'Analyst Report'!$A$38:$E$289,5,FALSE)</f>
        <v xml:space="preserve"> </v>
      </c>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48" customHeight="1" x14ac:dyDescent="0.15">
      <c r="A215" s="14" t="s">
        <v>276</v>
      </c>
      <c r="B215" s="27" t="str">
        <f>VLOOKUP(A215,Questions!$B$3:$C$258,2,FALSE)</f>
        <v>Will you comply with the Institution's IT policies with regards to user privacy and data protection?</v>
      </c>
      <c r="C215" s="11" t="s">
        <v>15</v>
      </c>
      <c r="D215" s="12" t="s">
        <v>3311</v>
      </c>
      <c r="E215" s="9" t="str">
        <f>IF((C215=""),VLOOKUP(A215,Questions!B:G,4,FALSE),IF(C215="Yes",VLOOKUP(A215,Questions!B:G,6,FALSE),IF(C215="No",VLOOKUP(A215,Questions!B:G,5,FALSE),"N/A")))</f>
        <v>State that you have reviewed the Institution's IT policies with regards to user privacy and data protection.</v>
      </c>
      <c r="F215" s="366" t="str">
        <f>VLOOKUP(A215,'Analyst Report'!$A$38:$E$289,5,FALSE)</f>
        <v xml:space="preserve"> </v>
      </c>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123" customHeight="1" x14ac:dyDescent="0.15">
      <c r="A216" s="14" t="s">
        <v>277</v>
      </c>
      <c r="B216" s="27" t="str">
        <f>VLOOKUP(A216,Questions!$B$3:$C$258,2,FALSE)</f>
        <v>Is your company subject to Institution's geographic region's laws and regulations?</v>
      </c>
      <c r="C216" s="11" t="s">
        <v>15</v>
      </c>
      <c r="D216" s="12" t="s">
        <v>3312</v>
      </c>
      <c r="E216" s="9">
        <f>IF((C216=""),VLOOKUP(A216,Questions!B:G,4,FALSE),IF(C216="Yes",VLOOKUP(A216,Questions!B:G,6,FALSE),IF(C216="No",VLOOKUP(A216,Questions!B:G,5,FALSE),"N/A")))</f>
        <v>0</v>
      </c>
      <c r="F216" s="366" t="str">
        <f>VLOOKUP(A216,'Analyst Report'!$A$38:$E$289,5,FALSE)</f>
        <v xml:space="preserve"> </v>
      </c>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48" customHeight="1" x14ac:dyDescent="0.15">
      <c r="A217" s="14" t="s">
        <v>278</v>
      </c>
      <c r="B217" s="27" t="str">
        <f>VLOOKUP(A217,Questions!$B$3:$C$258,2,FALSE)</f>
        <v>Do you perform background screenings or multi-state background checks on all employees prior to their first day of work?</v>
      </c>
      <c r="C217" s="11" t="s">
        <v>15</v>
      </c>
      <c r="D217" s="12" t="s">
        <v>3313</v>
      </c>
      <c r="E217" s="9" t="str">
        <f>IF((C217=""),VLOOKUP(A217,Questions!B:G,4,FALSE),IF(C217="Yes",VLOOKUP(A217,Questions!B:G,6,FALSE),IF(C217="No",VLOOKUP(A217,Questions!B:G,5,FALSE),"N/A")))</f>
        <v>Summarize your background check practices.</v>
      </c>
      <c r="F217" s="366" t="str">
        <f>VLOOKUP(A217,'Analyst Report'!$A$38:$E$289,5,FALSE)</f>
        <v xml:space="preserve"> </v>
      </c>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48" customHeight="1" x14ac:dyDescent="0.15">
      <c r="A218" s="14" t="s">
        <v>279</v>
      </c>
      <c r="B218" s="27" t="str">
        <f>VLOOKUP(A218,Questions!$B$3:$C$258,2,FALSE)</f>
        <v>Do you require new employees to fill out agreements and review policies?</v>
      </c>
      <c r="C218" s="11" t="s">
        <v>15</v>
      </c>
      <c r="D218" s="12" t="s">
        <v>3314</v>
      </c>
      <c r="E218" s="9" t="str">
        <f>IF((C218=""),VLOOKUP(A218,Questions!B:G,4,FALSE),IF(C218="Yes",VLOOKUP(A218,Questions!B:G,6,FALSE),IF(C218="No",VLOOKUP(A218,Questions!B:G,5,FALSE),"N/A")))</f>
        <v>Summarize the required agreements and reviewed policies.</v>
      </c>
      <c r="F218" s="366" t="str">
        <f>VLOOKUP(A218,'Analyst Report'!$A$38:$E$289,5,FALSE)</f>
        <v xml:space="preserve"> </v>
      </c>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48" customHeight="1" x14ac:dyDescent="0.15">
      <c r="A219" s="14" t="s">
        <v>280</v>
      </c>
      <c r="B219" s="27" t="str">
        <f>VLOOKUP(A219,Questions!$B$3:$C$258,2,FALSE)</f>
        <v>Do you have a documented information security policy?</v>
      </c>
      <c r="C219" s="11" t="s">
        <v>15</v>
      </c>
      <c r="D219" s="12" t="s">
        <v>3171</v>
      </c>
      <c r="E219" s="9" t="str">
        <f>IF((C219=""),VLOOKUP(A219,Questions!B:G,4,FALSE),IF(C219="Yes",VLOOKUP(A219,Questions!B:G,6,FALSE),IF(C219="No",VLOOKUP(A219,Questions!B:G,5,FALSE),"N/A")))</f>
        <v>Provide a reference to your information security policy or submit documentation with this fully-populated HECVAT-Lite.</v>
      </c>
      <c r="F219" s="366" t="str">
        <f>VLOOKUP(A219,'Analyst Report'!$A$38:$E$289,5,FALSE)</f>
        <v xml:space="preserve"> </v>
      </c>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66" customHeight="1" x14ac:dyDescent="0.15">
      <c r="A220" s="14" t="s">
        <v>281</v>
      </c>
      <c r="B220" s="27" t="str">
        <f>VLOOKUP(A220,Questions!$B$3:$C$258,2,FALSE)</f>
        <v>Do you have an information security awareness program?</v>
      </c>
      <c r="C220" s="11" t="s">
        <v>15</v>
      </c>
      <c r="D220" s="12" t="s">
        <v>3315</v>
      </c>
      <c r="E220" s="9" t="str">
        <f>IF((C220=""),VLOOKUP(A220,Questions!B:G,4,FALSE),IF(C220="Yes",VLOOKUP(A220,Questions!B:G,6,FALSE),IF(C220="No",VLOOKUP(A220,Questions!B:G,5,FALSE),"N/A")))</f>
        <v>Summarize your information security awareness program.</v>
      </c>
      <c r="F220" s="366" t="str">
        <f>VLOOKUP(A220,'Analyst Report'!$A$38:$E$289,5,FALSE)</f>
        <v xml:space="preserve"> </v>
      </c>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86" customHeight="1" x14ac:dyDescent="0.15">
      <c r="A221" s="14" t="s">
        <v>282</v>
      </c>
      <c r="B221" s="27" t="str">
        <f>VLOOKUP(A221,Questions!$B$3:$C$258,2,FALSE)</f>
        <v>Is security awareness training mandatory for all employees?</v>
      </c>
      <c r="C221" s="11" t="s">
        <v>15</v>
      </c>
      <c r="D221" s="12" t="s">
        <v>3316</v>
      </c>
      <c r="E221" s="9" t="str">
        <f>IF((C221=""),VLOOKUP(A221,Questions!B:G,4,FALSE),IF(C221="Yes",VLOOKUP(A221,Questions!B:G,6,FALSE),IF(C221="No",VLOOKUP(A221,Questions!B:G,5,FALSE),"N/A")))</f>
        <v>Summarize your security awareness training content and state how frequently employees are required to undergo security awareness training.</v>
      </c>
      <c r="F221" s="366" t="str">
        <f>VLOOKUP(A221,'Analyst Report'!$A$38:$E$289,5,FALSE)</f>
        <v xml:space="preserve"> </v>
      </c>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65" customHeight="1" x14ac:dyDescent="0.15">
      <c r="A222" s="14" t="s">
        <v>283</v>
      </c>
      <c r="B222" s="27" t="str">
        <f>VLOOKUP(A222,Questions!$B$3:$C$258,2,FALSE)</f>
        <v>Do you have process and procedure(s) documented, and currently followed, that require a review and update of the access-list(s) for privileged accounts?</v>
      </c>
      <c r="C222" s="11" t="s">
        <v>15</v>
      </c>
      <c r="D222" s="12" t="s">
        <v>3317</v>
      </c>
      <c r="E222" s="9" t="str">
        <f>IF((C222=""),VLOOKUP(A222,Questions!B:G,4,FALSE),IF(C222="Yes",VLOOKUP(A222,Questions!B:G,6,FALSE),IF(C222="No",VLOOKUP(A222,Questions!B:G,5,FALSE),"N/A")))</f>
        <v>Provide a brief summary and the implement review interval.</v>
      </c>
      <c r="F222" s="366" t="str">
        <f>VLOOKUP(A222,'Analyst Report'!$A$38:$E$289,5,FALSE)</f>
        <v xml:space="preserve"> </v>
      </c>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54" customHeight="1" x14ac:dyDescent="0.15">
      <c r="A223" s="14" t="s">
        <v>284</v>
      </c>
      <c r="B223" s="27" t="str">
        <f>VLOOKUP(A223,Questions!$B$3:$C$258,2,FALSE)</f>
        <v>Do you have documented, and currently implemented, internal audit processes and procedures?</v>
      </c>
      <c r="C223" s="11" t="s">
        <v>15</v>
      </c>
      <c r="D223" s="12" t="s">
        <v>3318</v>
      </c>
      <c r="E223" s="9" t="str">
        <f>IF((C223=""),VLOOKUP(A223,Questions!B:G,4,FALSE),IF(C223="Yes",VLOOKUP(A223,Questions!B:G,6,FALSE),IF(C223="No",VLOOKUP(A223,Questions!B:G,5,FALSE),"N/A")))</f>
        <v>Summarize your internal audit processes and procedures.</v>
      </c>
      <c r="F223" s="366" t="str">
        <f>VLOOKUP(A223,'Analyst Report'!$A$38:$E$289,5,FALSE)</f>
        <v xml:space="preserve"> </v>
      </c>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59" customHeight="1" x14ac:dyDescent="0.15">
      <c r="A224" s="14" t="s">
        <v>285</v>
      </c>
      <c r="B224" s="27" t="str">
        <f>VLOOKUP(A224,Questions!$B$3:$C$258,2,FALSE)</f>
        <v>Does your organization have physical security controls and policies in place?</v>
      </c>
      <c r="C224" s="11" t="s">
        <v>15</v>
      </c>
      <c r="D224" s="12" t="s">
        <v>3319</v>
      </c>
      <c r="E224" s="9" t="str">
        <f>IF((C224=""),VLOOKUP(A224,Questions!B:G,4,FALSE),IF(C224="Yes",VLOOKUP(A224,Questions!B:G,6,FALSE),IF(C224="No",VLOOKUP(A224,Questions!B:G,5,FALSE),"N/A")))</f>
        <v>Provide a copy of your physical security controls and policies along with this document (link or attached).</v>
      </c>
      <c r="F224" s="366" t="str">
        <f>VLOOKUP(A224,'Analyst Report'!$A$38:$E$289,5,FALSE)</f>
        <v xml:space="preserve"> </v>
      </c>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36" customHeight="1" x14ac:dyDescent="0.2">
      <c r="A225" s="388" t="s">
        <v>2723</v>
      </c>
      <c r="B225" s="388"/>
      <c r="C225" s="24" t="s">
        <v>12</v>
      </c>
      <c r="D225" s="24" t="s">
        <v>13</v>
      </c>
      <c r="E225" s="7" t="s">
        <v>14</v>
      </c>
      <c r="F225" s="363" t="s">
        <v>3139</v>
      </c>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70" customHeight="1" x14ac:dyDescent="0.15">
      <c r="A226" s="14" t="s">
        <v>2715</v>
      </c>
      <c r="B226" s="27" t="str">
        <f>VLOOKUP(A226,Questions!$B$3:$C$258,2,FALSE)</f>
        <v>Do you have a formal incident response plan?</v>
      </c>
      <c r="C226" s="11" t="s">
        <v>15</v>
      </c>
      <c r="D226" s="12" t="s">
        <v>3320</v>
      </c>
      <c r="E226" s="9" t="str">
        <f>IF((C226=""),VLOOKUP(A226,Questions!B:G,4,FALSE),IF(C226="Yes",VLOOKUP(A226,Questions!B:G,6,FALSE),IF(C226="No",VLOOKUP(A226,Questions!B:G,5,FALSE),"N/A")))</f>
        <v>Summarize or provide a link to your formal incident response plan.</v>
      </c>
      <c r="F226" s="366" t="str">
        <f>VLOOKUP(A226,'Analyst Report'!$A$38:$E$289,5,FALSE)</f>
        <v xml:space="preserve"> </v>
      </c>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324" customFormat="1" ht="48" customHeight="1" x14ac:dyDescent="0.15">
      <c r="A227" s="14" t="s">
        <v>2714</v>
      </c>
      <c r="B227" s="27" t="str">
        <f>VLOOKUP(A227,Questions!$B$3:$C$258,2,FALSE)</f>
        <v>Do you have either an internal incident response team or retain an external team?</v>
      </c>
      <c r="C227" s="11" t="s">
        <v>15</v>
      </c>
      <c r="D227" s="12" t="s">
        <v>3321</v>
      </c>
      <c r="E227" s="9" t="str">
        <f>IF((C227=""),VLOOKUP(A227,Questions!B:G,4,FALSE),IF(C227="Yes",VLOOKUP(A227,Questions!B:G,6,FALSE),IF(C227="No",VLOOKUP(A227,Questions!B:G,5,FALSE),"N/A")))</f>
        <v>Summarize your incident response and reporting processes.</v>
      </c>
      <c r="F227" s="366" t="str">
        <f>VLOOKUP(A227,'Analyst Report'!$A$38:$E$289,5,FALSE)</f>
        <v xml:space="preserve"> </v>
      </c>
    </row>
    <row r="228" spans="1:256" s="324" customFormat="1" ht="48" customHeight="1" x14ac:dyDescent="0.15">
      <c r="A228" s="14" t="s">
        <v>2712</v>
      </c>
      <c r="B228" s="27" t="str">
        <f>VLOOKUP(A228,Questions!$B$3:$C$258,2,FALSE)</f>
        <v>Do you have the capability to respond to incidents on a 24x7x365 basis?</v>
      </c>
      <c r="C228" s="11" t="s">
        <v>15</v>
      </c>
      <c r="D228" s="12" t="s">
        <v>3322</v>
      </c>
      <c r="E228" s="9" t="str">
        <f>IF((C228=""),VLOOKUP(A228,Questions!B:G,4,FALSE),IF(C228="Yes",VLOOKUP(A228,Questions!B:G,6,FALSE),IF(C228="No",VLOOKUP(A228,Questions!B:G,5,FALSE),"N/A")))</f>
        <v>Summarize your internal approach or reference your third party contractor.</v>
      </c>
      <c r="F228" s="366" t="str">
        <f>VLOOKUP(A228,'Analyst Report'!$A$38:$E$289,5,FALSE)</f>
        <v xml:space="preserve"> </v>
      </c>
    </row>
    <row r="229" spans="1:256" s="251" customFormat="1" ht="48" customHeight="1" x14ac:dyDescent="0.15">
      <c r="A229" s="14" t="s">
        <v>2719</v>
      </c>
      <c r="B229" s="27" t="str">
        <f>VLOOKUP(A229,Questions!$B$3:$C$258,2,FALSE)</f>
        <v>Do you carry cyber-risk insurance to protect against unforeseen service outages, data that is lost or stolen, and security incidents?</v>
      </c>
      <c r="C229" s="11" t="s">
        <v>15</v>
      </c>
      <c r="D229" s="12" t="s">
        <v>3323</v>
      </c>
      <c r="E229" s="9" t="str">
        <f>IF((C229=""),VLOOKUP(A229,Questions!B:G,4,FALSE),IF(C229="Yes",VLOOKUP(A229,Questions!B:G,6,FALSE),IF(C229="No",VLOOKUP(A229,Questions!B:G,5,FALSE),"N/A")))</f>
        <v>Describe the implemented procedure for 24/7/365 coverage.</v>
      </c>
      <c r="F229" s="366" t="str">
        <f>VLOOKUP(A229,'Analyst Report'!$A$38:$E$289,5,FALSE)</f>
        <v xml:space="preserve"> </v>
      </c>
    </row>
    <row r="230" spans="1:256" ht="36" customHeight="1" x14ac:dyDescent="0.2">
      <c r="A230" s="388" t="s">
        <v>1771</v>
      </c>
      <c r="B230" s="388"/>
      <c r="C230" s="24" t="s">
        <v>12</v>
      </c>
      <c r="D230" s="24" t="s">
        <v>13</v>
      </c>
      <c r="E230" s="7" t="s">
        <v>14</v>
      </c>
      <c r="F230" s="363" t="s">
        <v>3139</v>
      </c>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241" customHeight="1" x14ac:dyDescent="0.15">
      <c r="A231" s="14" t="s">
        <v>286</v>
      </c>
      <c r="B231" s="27" t="str">
        <f>VLOOKUP(A231,Questions!$B$3:$C$258,2,FALSE)</f>
        <v>Do you have a documented and currently implemented Quality Assurance program?</v>
      </c>
      <c r="C231" s="11" t="s">
        <v>15</v>
      </c>
      <c r="D231" s="12" t="s">
        <v>3324</v>
      </c>
      <c r="E231" s="9">
        <f>IF((C231=""),VLOOKUP(A231,Questions!B:G,4,FALSE),IF(C231="Yes",VLOOKUP(A231,Questions!B:G,6,FALSE),IF(C231="No",VLOOKUP(A231,Questions!B:G,5,FALSE),"N/A")))</f>
        <v>0</v>
      </c>
      <c r="F231" s="366" t="str">
        <f>VLOOKUP(A231,'Analyst Report'!$A$38:$E$289,5,FALSE)</f>
        <v xml:space="preserve"> </v>
      </c>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48" customHeight="1" x14ac:dyDescent="0.15">
      <c r="A232" s="14" t="s">
        <v>287</v>
      </c>
      <c r="B232" s="27" t="str">
        <f>VLOOKUP(A232,Questions!$B$3:$C$258,2,FALSE)</f>
        <v>Do you comply with ISO 9001?</v>
      </c>
      <c r="C232" s="11" t="s">
        <v>18</v>
      </c>
      <c r="D232" s="12" t="s">
        <v>3325</v>
      </c>
      <c r="E232" s="9" t="str">
        <f>IF((C232=""),VLOOKUP(A232,Questions!B:G,4,FALSE),IF(C232="Yes",VLOOKUP(A232,Questions!B:G,6,FALSE),IF(C232="No",VLOOKUP(A232,Questions!B:G,5,FALSE),"N/A")))</f>
        <v>Describe plans and/or efforts towards certification.</v>
      </c>
      <c r="F232" s="366" t="str">
        <f>VLOOKUP(A232,'Analyst Report'!$A$38:$E$289,5,FALSE)</f>
        <v xml:space="preserve"> </v>
      </c>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124" customHeight="1" x14ac:dyDescent="0.15">
      <c r="A233" s="14" t="s">
        <v>288</v>
      </c>
      <c r="B233" s="27" t="str">
        <f>VLOOKUP(A233,Questions!$B$3:$C$258,2,FALSE)</f>
        <v>Will your company provide quality and performance metrics in relation to the scope of services and performance expectations for the services you are offering?</v>
      </c>
      <c r="C233" s="11" t="s">
        <v>18</v>
      </c>
      <c r="D233" s="12" t="s">
        <v>3326</v>
      </c>
      <c r="E233" s="9" t="str">
        <f>IF((C233=""),VLOOKUP(A233,Questions!B:G,4,FALSE),IF(C233="Yes",VLOOKUP(A233,Questions!B:G,6,FALSE),IF(C233="No",VLOOKUP(A233,Questions!B:G,5,FALSE),"N/A")))</f>
        <v>State plans to provide quality and performance metrics for this service.</v>
      </c>
      <c r="F233" s="366" t="str">
        <f>VLOOKUP(A233,'Analyst Report'!$A$38:$E$289,5,FALSE)</f>
        <v xml:space="preserve"> </v>
      </c>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102" customHeight="1" x14ac:dyDescent="0.15">
      <c r="A234" s="14" t="s">
        <v>289</v>
      </c>
      <c r="B234" s="27" t="str">
        <f>VLOOKUP(A234,Questions!$B$3:$C$258,2,FALSE)</f>
        <v>Do you incorporate customer feedback into security feature requests?</v>
      </c>
      <c r="C234" s="11" t="s">
        <v>15</v>
      </c>
      <c r="D234" s="12" t="s">
        <v>3327</v>
      </c>
      <c r="E234" s="9" t="str">
        <f>IF((C234=""),VLOOKUP(A234,Questions!B:G,4,FALSE),IF(C234="Yes",VLOOKUP(A234,Questions!B:G,6,FALSE),IF(C234="No",VLOOKUP(A234,Questions!B:G,5,FALSE),"N/A")))</f>
        <v>Provide a list of higher ed references or a route for campuses to request references</v>
      </c>
      <c r="F234" s="366" t="str">
        <f>VLOOKUP(A234,'Analyst Report'!$A$38:$E$289,5,FALSE)</f>
        <v xml:space="preserve"> </v>
      </c>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48" customHeight="1" x14ac:dyDescent="0.15">
      <c r="A235" s="14" t="s">
        <v>290</v>
      </c>
      <c r="B235" s="27" t="str">
        <f>VLOOKUP(A235,Questions!$B$3:$C$258,2,FALSE)</f>
        <v>Can you provide an evaluation site to the institution for testing?</v>
      </c>
      <c r="C235" s="11" t="s">
        <v>15</v>
      </c>
      <c r="D235" s="12" t="s">
        <v>3328</v>
      </c>
      <c r="E235" s="9" t="str">
        <f>IF((C235=""),VLOOKUP(A235,Questions!B:G,4,FALSE),IF(C235="Yes",VLOOKUP(A235,Questions!B:G,6,FALSE),IF(C235="No",VLOOKUP(A235,Questions!B:G,5,FALSE),"N/A")))</f>
        <v>Summarize your evaluation site or provide a link.</v>
      </c>
      <c r="F235" s="366" t="str">
        <f>VLOOKUP(A235,'Analyst Report'!$A$38:$E$289,5,FALSE)</f>
        <v xml:space="preserve"> </v>
      </c>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36" customHeight="1" x14ac:dyDescent="0.2">
      <c r="A236" s="388" t="s">
        <v>1773</v>
      </c>
      <c r="B236" s="388"/>
      <c r="C236" s="24" t="s">
        <v>12</v>
      </c>
      <c r="D236" s="24" t="s">
        <v>13</v>
      </c>
      <c r="E236" s="7" t="s">
        <v>14</v>
      </c>
      <c r="F236" s="363" t="s">
        <v>3139</v>
      </c>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107" customHeight="1" x14ac:dyDescent="0.15">
      <c r="A237" s="14" t="s">
        <v>291</v>
      </c>
      <c r="B237" s="27" t="str">
        <f>VLOOKUP(A237,Questions!$B$3:$C$258,2,FALSE)</f>
        <v>Are your systems and applications regularly scanned externally for vulnerabilities?</v>
      </c>
      <c r="C237" s="11" t="s">
        <v>15</v>
      </c>
      <c r="D237" s="12" t="s">
        <v>3329</v>
      </c>
      <c r="E237" s="9" t="str">
        <f>IF((C237=""),VLOOKUP(A237,Questions!B:G,4,FALSE),IF(C237="Yes",VLOOKUP(A237,Questions!B:G,6,FALSE),IF(C237="No",VLOOKUP(A237,Questions!B:G,5,FALSE),"N/A")))</f>
        <v>Decribe your external application vulnerability scanning strategy.</v>
      </c>
      <c r="F237" s="366" t="str">
        <f>VLOOKUP(A237,'Analyst Report'!$A$38:$E$289,5,FALSE)</f>
        <v xml:space="preserve"> </v>
      </c>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93" customHeight="1" x14ac:dyDescent="0.15">
      <c r="A238" s="14" t="s">
        <v>292</v>
      </c>
      <c r="B238" s="27" t="str">
        <f>VLOOKUP(A238,Questions!$B$3:$C$258,2,FALSE)</f>
        <v>Have your systems and applications had a third party security assessment completed in the last year?</v>
      </c>
      <c r="C238" s="11" t="s">
        <v>15</v>
      </c>
      <c r="D238" s="12" t="s">
        <v>3330</v>
      </c>
      <c r="E238" s="9" t="str">
        <f>IF((C238=""),VLOOKUP(A238,Questions!B:G,4,FALSE),IF(C238="Yes",VLOOKUP(A238,Questions!B:G,6,FALSE),IF(C238="No",VLOOKUP(A238,Questions!B:G,5,FALSE),"N/A")))</f>
        <v>Provide the results with this document (link or attached), if possible. State the date of the last completed third party security assessment.</v>
      </c>
      <c r="F238" s="366" t="str">
        <f>VLOOKUP(A238,'Analyst Report'!$A$38:$E$289,5,FALSE)</f>
        <v xml:space="preserve"> </v>
      </c>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65" customHeight="1" x14ac:dyDescent="0.15">
      <c r="A239" s="14" t="s">
        <v>293</v>
      </c>
      <c r="B239" s="27" t="str">
        <f>VLOOKUP(A239,Questions!$B$3:$C$258,2,FALSE)</f>
        <v>Are your systems and applications scanned with an authenticated user account for vulnerabilities [that are remediated] prior to new releases?</v>
      </c>
      <c r="C239" s="11" t="s">
        <v>15</v>
      </c>
      <c r="D239" s="12" t="s">
        <v>3331</v>
      </c>
      <c r="E239" s="9" t="str">
        <f>IF((C239=""),VLOOKUP(A239,Questions!B:G,4,FALSE),IF(C239="Yes",VLOOKUP(A239,Questions!B:G,6,FALSE),IF(C239="No",VLOOKUP(A239,Questions!B:G,5,FALSE),"N/A")))</f>
        <v>Provide a brief description.</v>
      </c>
      <c r="F239" s="366" t="str">
        <f>VLOOKUP(A239,'Analyst Report'!$A$38:$E$289,5,FALSE)</f>
        <v xml:space="preserve"> </v>
      </c>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49.25" customHeight="1" x14ac:dyDescent="0.15">
      <c r="A240" s="14" t="s">
        <v>294</v>
      </c>
      <c r="B240" s="27" t="str">
        <f>VLOOKUP(A240,Questions!$B$3:$C$258,2,FALSE)</f>
        <v>Will you provide results of application and system vulnerability scans to the Institution?</v>
      </c>
      <c r="C240" s="11" t="s">
        <v>15</v>
      </c>
      <c r="D240" s="12" t="s">
        <v>3332</v>
      </c>
      <c r="E240" s="9" t="str">
        <f>IF((C240=""),VLOOKUP(A240,Questions!B:G,4,FALSE),IF(C240="Yes",VLOOKUP(A240,Questions!B:G,6,FALSE),IF(C240="No",VLOOKUP(A240,Questions!B:G,5,FALSE),"N/A")))</f>
        <v>Provide a reference to security scan documentation.</v>
      </c>
      <c r="F240" s="366" t="str">
        <f>VLOOKUP(A240,'Analyst Report'!$A$38:$E$289,5,FALSE)</f>
        <v xml:space="preserve"> </v>
      </c>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55" customHeight="1" x14ac:dyDescent="0.15">
      <c r="A241" s="14" t="s">
        <v>295</v>
      </c>
      <c r="B241" s="27" t="str">
        <f>VLOOKUP(A241,Questions!$B$3:$C$258,2,FALSE)</f>
        <v>Describe or provide a reference to how you monitor for and protect against common web application security vulnerabilities (e.g. SQL injection, XSS, XSRF, etc.).</v>
      </c>
      <c r="C241" s="11" t="s">
        <v>15</v>
      </c>
      <c r="D241" s="12" t="s">
        <v>3333</v>
      </c>
      <c r="E241" s="9">
        <f>IF((C241=""),VLOOKUP(A241,Questions!B:G,4,FALSE),IF(C241="Yes",VLOOKUP(A241,Questions!B:G,6,FALSE),IF(C241="No",VLOOKUP(A241,Questions!B:G,5,FALSE),"N/A")))</f>
        <v>0</v>
      </c>
      <c r="F241" s="366" t="str">
        <f>VLOOKUP(A241,'Analyst Report'!$A$38:$E$289,5,FALSE)</f>
        <v xml:space="preserve"> </v>
      </c>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79" customHeight="1" x14ac:dyDescent="0.15">
      <c r="A242" s="14" t="s">
        <v>296</v>
      </c>
      <c r="B242" s="27" t="str">
        <f>VLOOKUP(A242,Questions!$B$3:$C$258,2,FALSE)</f>
        <v>Will you allow the institution to perform its own vulnerability testing and/or scanning of your systems and/or application provided that testing is performed at a mutually agreed upon time and date?</v>
      </c>
      <c r="C242" s="11" t="s">
        <v>15</v>
      </c>
      <c r="D242" s="12" t="s">
        <v>3334</v>
      </c>
      <c r="E242" s="9" t="str">
        <f>IF((C242=""),VLOOKUP(A242,Questions!B:G,4,FALSE),IF(C242="Yes",VLOOKUP(A242,Questions!B:G,6,FALSE),IF(C242="No",VLOOKUP(A242,Questions!B:G,5,FALSE),"N/A")))</f>
        <v>Provide reference to the process or procedure to setup security testing times and scopes.</v>
      </c>
      <c r="F242" s="366" t="str">
        <f>VLOOKUP(A242,'Analyst Report'!$A$38:$E$289,5,FALSE)</f>
        <v xml:space="preserve"> </v>
      </c>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36" customHeight="1" x14ac:dyDescent="0.2">
      <c r="A243" s="388" t="str">
        <f>IF(OR($C$26="No",$C$26="Yes"),"HIPAA - Optional based on QUALIFIER response.","HIPAA")</f>
        <v>HIPAA - Optional based on QUALIFIER response.</v>
      </c>
      <c r="B243" s="388"/>
      <c r="C243" s="24" t="s">
        <v>12</v>
      </c>
      <c r="D243" s="24" t="s">
        <v>13</v>
      </c>
      <c r="E243" s="7" t="s">
        <v>14</v>
      </c>
      <c r="F243" s="363" t="s">
        <v>3139</v>
      </c>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65" customHeight="1" x14ac:dyDescent="0.15">
      <c r="A244" s="14" t="s">
        <v>297</v>
      </c>
      <c r="B244" s="27" t="str">
        <f>VLOOKUP(A244,Questions!$B$3:$C$258,2,FALSE)</f>
        <v>Do your workforce members receive regular training related to the HIPAA Privacy and Security Rules and the HITECH Act?</v>
      </c>
      <c r="C244" s="11"/>
      <c r="D244" s="12"/>
      <c r="E244" s="10" t="s">
        <v>2265</v>
      </c>
      <c r="F244" s="366" t="str">
        <f>VLOOKUP(A244,'Analyst Report'!$A$38:$E$289,5,FALSE)</f>
        <v xml:space="preserve"> </v>
      </c>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48" customHeight="1" x14ac:dyDescent="0.15">
      <c r="A245" s="14" t="s">
        <v>298</v>
      </c>
      <c r="B245" s="27" t="str">
        <f>VLOOKUP(A245,Questions!$B$3:$C$258,2,FALSE)</f>
        <v>Do you monitor or receive information regarding changes in HIPAA regulations?</v>
      </c>
      <c r="C245" s="11"/>
      <c r="D245" s="12"/>
      <c r="E245" s="10" t="s">
        <v>2265</v>
      </c>
      <c r="F245" s="366" t="str">
        <f>VLOOKUP(A245,'Analyst Report'!$A$38:$E$289,5,FALSE)</f>
        <v xml:space="preserve"> </v>
      </c>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48" customHeight="1" x14ac:dyDescent="0.15">
      <c r="A246" s="14" t="s">
        <v>299</v>
      </c>
      <c r="B246" s="27" t="str">
        <f>VLOOKUP(A246,Questions!$B$3:$C$258,2,FALSE)</f>
        <v>Has your organization designated HIPAA Privacy and Security officers as required by the Rules?</v>
      </c>
      <c r="C246" s="11"/>
      <c r="D246" s="12"/>
      <c r="E246" s="10" t="s">
        <v>2265</v>
      </c>
      <c r="F246" s="366" t="str">
        <f>VLOOKUP(A246,'Analyst Report'!$A$38:$E$289,5,FALSE)</f>
        <v xml:space="preserve"> </v>
      </c>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48" customHeight="1" x14ac:dyDescent="0.15">
      <c r="A247" s="14" t="s">
        <v>300</v>
      </c>
      <c r="B247" s="27" t="str">
        <f>VLOOKUP(A247,Questions!$B$3:$C$258,2,FALSE)</f>
        <v>Do you comply with the requirements of the Health Information Technology for Economic and Clinical Health Act (HITECH)?</v>
      </c>
      <c r="C247" s="11"/>
      <c r="D247" s="12"/>
      <c r="E247" s="10" t="s">
        <v>2265</v>
      </c>
      <c r="F247" s="366" t="str">
        <f>VLOOKUP(A247,'Analyst Report'!$A$38:$E$289,5,FALSE)</f>
        <v xml:space="preserve"> </v>
      </c>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48" customHeight="1" x14ac:dyDescent="0.15">
      <c r="A248" s="14" t="s">
        <v>301</v>
      </c>
      <c r="B248" s="27" t="str">
        <f>VLOOKUP(A248,Questions!$B$3:$C$258,2,FALSE)</f>
        <v>Have you conducted a risk analysis as required under the Security Rule?</v>
      </c>
      <c r="C248" s="11"/>
      <c r="D248" s="12"/>
      <c r="E248" s="10" t="s">
        <v>2265</v>
      </c>
      <c r="F248" s="366" t="str">
        <f>VLOOKUP(A248,'Analyst Report'!$A$38:$E$289,5,FALSE)</f>
        <v xml:space="preserve"> </v>
      </c>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48" customHeight="1" x14ac:dyDescent="0.15">
      <c r="A249" s="14" t="s">
        <v>302</v>
      </c>
      <c r="B249" s="27" t="str">
        <f>VLOOKUP(A249,Questions!$B$3:$C$258,2,FALSE)</f>
        <v>Have you identified areas of risks?</v>
      </c>
      <c r="C249" s="11"/>
      <c r="D249" s="12"/>
      <c r="E249" s="10" t="s">
        <v>2265</v>
      </c>
      <c r="F249" s="366" t="str">
        <f>VLOOKUP(A249,'Analyst Report'!$A$38:$E$289,5,FALSE)</f>
        <v xml:space="preserve"> </v>
      </c>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48" customHeight="1" x14ac:dyDescent="0.15">
      <c r="A250" s="14" t="s">
        <v>303</v>
      </c>
      <c r="B250" s="27" t="str">
        <f>VLOOKUP(A250,Questions!$B$3:$C$258,2,FALSE)</f>
        <v>Have you taken actions to mitigate the identified risks?</v>
      </c>
      <c r="C250" s="11"/>
      <c r="D250" s="12"/>
      <c r="E250" s="10" t="s">
        <v>2265</v>
      </c>
      <c r="F250" s="366" t="str">
        <f>VLOOKUP(A250,'Analyst Report'!$A$38:$E$289,5,FALSE)</f>
        <v xml:space="preserve"> </v>
      </c>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48" customHeight="1" x14ac:dyDescent="0.15">
      <c r="A251" s="14" t="s">
        <v>304</v>
      </c>
      <c r="B251" s="27" t="str">
        <f>VLOOKUP(A251,Questions!$B$3:$C$258,2,FALSE)</f>
        <v>Does your application require user and system administrator password changes at a frequency no greater than 90 days?</v>
      </c>
      <c r="C251" s="11"/>
      <c r="D251" s="12"/>
      <c r="E251" s="10" t="s">
        <v>2265</v>
      </c>
      <c r="F251" s="366" t="str">
        <f>VLOOKUP(A251,'Analyst Report'!$A$38:$E$289,5,FALSE)</f>
        <v xml:space="preserve"> </v>
      </c>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48" customHeight="1" x14ac:dyDescent="0.15">
      <c r="A252" s="14" t="s">
        <v>305</v>
      </c>
      <c r="B252" s="27" t="str">
        <f>VLOOKUP(A252,Questions!$B$3:$C$258,2,FALSE)</f>
        <v>Does your application require a user to set their own password after an administrator reset or on first use of the account?</v>
      </c>
      <c r="C252" s="11"/>
      <c r="D252" s="12"/>
      <c r="E252" s="10" t="s">
        <v>2265</v>
      </c>
      <c r="F252" s="366" t="str">
        <f>VLOOKUP(A252,'Analyst Report'!$A$38:$E$289,5,FALSE)</f>
        <v xml:space="preserve"> </v>
      </c>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48" customHeight="1" x14ac:dyDescent="0.15">
      <c r="A253" s="14" t="s">
        <v>306</v>
      </c>
      <c r="B253" s="27" t="str">
        <f>VLOOKUP(A253,Questions!$B$3:$C$258,2,FALSE)</f>
        <v xml:space="preserve">Does your application lock-out an account after a number of failed login attempts? </v>
      </c>
      <c r="C253" s="11"/>
      <c r="D253" s="12"/>
      <c r="E253" s="10" t="s">
        <v>2265</v>
      </c>
      <c r="F253" s="366" t="str">
        <f>VLOOKUP(A253,'Analyst Report'!$A$38:$E$289,5,FALSE)</f>
        <v xml:space="preserve"> </v>
      </c>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48" customHeight="1" x14ac:dyDescent="0.15">
      <c r="A254" s="14" t="s">
        <v>307</v>
      </c>
      <c r="B254" s="27" t="str">
        <f>VLOOKUP(A254,Questions!$B$3:$C$258,2,FALSE)</f>
        <v>Does your application automatically lock or log-out an account after a period of inactivity?</v>
      </c>
      <c r="C254" s="11"/>
      <c r="D254" s="12"/>
      <c r="E254" s="10" t="s">
        <v>2265</v>
      </c>
      <c r="F254" s="366" t="str">
        <f>VLOOKUP(A254,'Analyst Report'!$A$38:$E$289,5,FALSE)</f>
        <v xml:space="preserve"> </v>
      </c>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48" customHeight="1" x14ac:dyDescent="0.15">
      <c r="A255" s="14" t="s">
        <v>308</v>
      </c>
      <c r="B255" s="27" t="str">
        <f>VLOOKUP(A255,Questions!$B$3:$C$258,2,FALSE)</f>
        <v>Are passwords visible in plain text, whether when stored or entered, including service level accounts (i.e. database accounts, etc.)?</v>
      </c>
      <c r="C255" s="11"/>
      <c r="D255" s="12"/>
      <c r="E255" s="10" t="s">
        <v>2265</v>
      </c>
      <c r="F255" s="366" t="str">
        <f>VLOOKUP(A255,'Analyst Report'!$A$38:$E$289,5,FALSE)</f>
        <v xml:space="preserve"> </v>
      </c>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48" customHeight="1" x14ac:dyDescent="0.15">
      <c r="A256" s="14" t="s">
        <v>309</v>
      </c>
      <c r="B256" s="27" t="str">
        <f>VLOOKUP(A256,Questions!$B$3:$C$258,2,FALSE)</f>
        <v>If the application is institution-hosted, can all service level and administrative account passwords be changed by the institution?</v>
      </c>
      <c r="C256" s="11"/>
      <c r="D256" s="12"/>
      <c r="E256" s="10" t="s">
        <v>2265</v>
      </c>
      <c r="F256" s="366" t="str">
        <f>VLOOKUP(A256,'Analyst Report'!$A$38:$E$289,5,FALSE)</f>
        <v xml:space="preserve"> </v>
      </c>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48" customHeight="1" x14ac:dyDescent="0.15">
      <c r="A257" s="14" t="s">
        <v>310</v>
      </c>
      <c r="B257" s="27" t="str">
        <f>VLOOKUP(A257,Questions!$B$3:$C$258,2,FALSE)</f>
        <v>Does your application provide the ability to define user access levels?</v>
      </c>
      <c r="C257" s="11"/>
      <c r="D257" s="12"/>
      <c r="E257" s="10" t="s">
        <v>2265</v>
      </c>
      <c r="F257" s="366" t="str">
        <f>VLOOKUP(A257,'Analyst Report'!$A$38:$E$289,5,FALSE)</f>
        <v xml:space="preserve"> </v>
      </c>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48" customHeight="1" x14ac:dyDescent="0.15">
      <c r="A258" s="14" t="s">
        <v>311</v>
      </c>
      <c r="B258" s="27" t="str">
        <f>VLOOKUP(A258,Questions!$B$3:$C$258,2,FALSE)</f>
        <v>Does your application support varying levels of access to administrative tasks defined individually per user?</v>
      </c>
      <c r="C258" s="11"/>
      <c r="D258" s="12"/>
      <c r="E258" s="10" t="s">
        <v>2265</v>
      </c>
      <c r="F258" s="366" t="str">
        <f>VLOOKUP(A258,'Analyst Report'!$A$38:$E$289,5,FALSE)</f>
        <v xml:space="preserve"> </v>
      </c>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48" customHeight="1" x14ac:dyDescent="0.15">
      <c r="A259" s="14" t="s">
        <v>312</v>
      </c>
      <c r="B259" s="27" t="str">
        <f>VLOOKUP(A259,Questions!$B$3:$C$258,2,FALSE)</f>
        <v>Does your application support varying levels of access to records based on user ID?</v>
      </c>
      <c r="C259" s="11"/>
      <c r="D259" s="12"/>
      <c r="E259" s="10" t="s">
        <v>2265</v>
      </c>
      <c r="F259" s="366" t="str">
        <f>VLOOKUP(A259,'Analyst Report'!$A$38:$E$289,5,FALSE)</f>
        <v xml:space="preserve"> </v>
      </c>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48" customHeight="1" x14ac:dyDescent="0.15">
      <c r="A260" s="14" t="s">
        <v>313</v>
      </c>
      <c r="B260" s="27" t="str">
        <f>VLOOKUP(A260,Questions!$B$3:$C$258,2,FALSE)</f>
        <v>Is there a limit to the number of groups a user can be assigned?</v>
      </c>
      <c r="C260" s="11"/>
      <c r="D260" s="12"/>
      <c r="E260" s="10" t="s">
        <v>2265</v>
      </c>
      <c r="F260" s="366" t="str">
        <f>VLOOKUP(A260,'Analyst Report'!$A$38:$E$289,5,FALSE)</f>
        <v xml:space="preserve"> </v>
      </c>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48" customHeight="1" x14ac:dyDescent="0.15">
      <c r="A261" s="14" t="s">
        <v>314</v>
      </c>
      <c r="B261" s="27" t="str">
        <f>VLOOKUP(A261,Questions!$B$3:$C$258,2,FALSE)</f>
        <v>Do accounts used for vendor supplied remote support abide by the same authentication policies and access logging as the rest of the system?</v>
      </c>
      <c r="C261" s="11"/>
      <c r="D261" s="12"/>
      <c r="E261" s="10" t="s">
        <v>2265</v>
      </c>
      <c r="F261" s="366" t="str">
        <f>VLOOKUP(A261,'Analyst Report'!$A$38:$E$289,5,FALSE)</f>
        <v xml:space="preserve"> </v>
      </c>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47" customHeight="1" x14ac:dyDescent="0.15">
      <c r="A262" s="14" t="s">
        <v>315</v>
      </c>
      <c r="B262" s="27" t="str">
        <f>VLOOKUP(A262,Questions!$B$3:$C$258,2,FALSE)</f>
        <v xml:space="preserve">Does the application log record access including specific user, date/time of access, and originating IP or device? </v>
      </c>
      <c r="C262" s="11"/>
      <c r="D262" s="12"/>
      <c r="E262" s="10" t="s">
        <v>2265</v>
      </c>
      <c r="F262" s="366" t="str">
        <f>VLOOKUP(A262,'Analyst Report'!$A$38:$E$289,5,FALSE)</f>
        <v xml:space="preserve"> </v>
      </c>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47" customHeight="1" x14ac:dyDescent="0.15">
      <c r="A263" s="14" t="s">
        <v>316</v>
      </c>
      <c r="B263" s="27" t="str">
        <f>VLOOKUP(A263,Questions!$B$3:$C$258,2,FALSE)</f>
        <v>Does the application log administrative activity, such user account access changes and password changes, including specific user, date/time of changes, and originating IP or device?</v>
      </c>
      <c r="C263" s="11"/>
      <c r="D263" s="12"/>
      <c r="E263" s="10" t="s">
        <v>2265</v>
      </c>
      <c r="F263" s="366" t="str">
        <f>VLOOKUP(A263,'Analyst Report'!$A$38:$E$289,5,FALSE)</f>
        <v xml:space="preserve"> </v>
      </c>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48" customHeight="1" x14ac:dyDescent="0.15">
      <c r="A264" s="14" t="s">
        <v>317</v>
      </c>
      <c r="B264" s="27" t="str">
        <f>VLOOKUP(A264,Questions!$B$3:$C$258,2,FALSE)</f>
        <v>How long does the application keep access/change logs?</v>
      </c>
      <c r="C264" s="11"/>
      <c r="D264" s="12"/>
      <c r="E264" s="10" t="s">
        <v>2265</v>
      </c>
      <c r="F264" s="366" t="str">
        <f>VLOOKUP(A264,'Analyst Report'!$A$38:$E$289,5,FALSE)</f>
        <v xml:space="preserve"> </v>
      </c>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65" customHeight="1" x14ac:dyDescent="0.15">
      <c r="A265" s="14" t="s">
        <v>318</v>
      </c>
      <c r="B265" s="27" t="str">
        <f>VLOOKUP(A265,Questions!$B$3:$C$258,2,FALSE)</f>
        <v xml:space="preserve">Can the application logs be archived? </v>
      </c>
      <c r="C265" s="11"/>
      <c r="D265" s="12"/>
      <c r="E265" s="10" t="s">
        <v>2265</v>
      </c>
      <c r="F265" s="366" t="str">
        <f>VLOOKUP(A265,'Analyst Report'!$A$38:$E$289,5,FALSE)</f>
        <v xml:space="preserve"> </v>
      </c>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48" customHeight="1" x14ac:dyDescent="0.15">
      <c r="A266" s="14" t="s">
        <v>319</v>
      </c>
      <c r="B266" s="27" t="str">
        <f>VLOOKUP(A266,Questions!$B$3:$C$258,2,FALSE)</f>
        <v xml:space="preserve">Can the application logs be saved externally? </v>
      </c>
      <c r="C266" s="389"/>
      <c r="D266" s="389"/>
      <c r="E266" s="10" t="s">
        <v>2265</v>
      </c>
      <c r="F266" s="366" t="str">
        <f>VLOOKUP(A266,'Analyst Report'!$A$38:$E$289,5,FALSE)</f>
        <v xml:space="preserve"> </v>
      </c>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48" customHeight="1" x14ac:dyDescent="0.15">
      <c r="A267" s="14" t="s">
        <v>320</v>
      </c>
      <c r="B267" s="27" t="str">
        <f>VLOOKUP(A267,Questions!$B$3:$C$258,2,FALSE)</f>
        <v>Does your data backup and retention policies and practices meet HIPAA requirements?</v>
      </c>
      <c r="C267" s="11"/>
      <c r="D267" s="12"/>
      <c r="E267" s="10" t="s">
        <v>2265</v>
      </c>
      <c r="F267" s="366" t="str">
        <f>VLOOKUP(A267,'Analyst Report'!$A$38:$E$289,5,FALSE)</f>
        <v xml:space="preserve"> </v>
      </c>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48" customHeight="1" x14ac:dyDescent="0.15">
      <c r="A268" s="14" t="s">
        <v>321</v>
      </c>
      <c r="B268" s="27" t="str">
        <f>VLOOKUP(A268,Questions!$B$3:$C$258,2,FALSE)</f>
        <v>Do you have a disaster recovery plan and emergency mode operation plan?</v>
      </c>
      <c r="C268" s="11"/>
      <c r="D268" s="12"/>
      <c r="E268" s="10" t="s">
        <v>2265</v>
      </c>
      <c r="F268" s="366" t="str">
        <f>VLOOKUP(A268,'Analyst Report'!$A$38:$E$289,5,FALSE)</f>
        <v xml:space="preserve"> </v>
      </c>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48" customHeight="1" x14ac:dyDescent="0.15">
      <c r="A269" s="14" t="s">
        <v>322</v>
      </c>
      <c r="B269" s="27" t="str">
        <f>VLOOKUP(A269,Questions!$B$3:$C$258,2,FALSE)</f>
        <v>Have the policies/plans mentioned above been tested?</v>
      </c>
      <c r="C269" s="11"/>
      <c r="D269" s="12"/>
      <c r="E269" s="10" t="s">
        <v>2265</v>
      </c>
      <c r="F269" s="366" t="str">
        <f>VLOOKUP(A269,'Analyst Report'!$A$38:$E$289,5,FALSE)</f>
        <v xml:space="preserve"> </v>
      </c>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48" customHeight="1" x14ac:dyDescent="0.15">
      <c r="A270" s="14" t="s">
        <v>323</v>
      </c>
      <c r="B270" s="27" t="str">
        <f>VLOOKUP(A270,Questions!$B$3:$C$258,2,FALSE)</f>
        <v>Can you provide a HIPAA compliance attestation document?</v>
      </c>
      <c r="C270" s="11"/>
      <c r="D270" s="12"/>
      <c r="E270" s="10" t="s">
        <v>2265</v>
      </c>
      <c r="F270" s="366" t="str">
        <f>VLOOKUP(A270,'Analyst Report'!$A$38:$E$289,5,FALSE)</f>
        <v xml:space="preserve"> </v>
      </c>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48" customHeight="1" x14ac:dyDescent="0.15">
      <c r="A271" s="14" t="s">
        <v>324</v>
      </c>
      <c r="B271" s="27" t="str">
        <f>VLOOKUP(A271,Questions!$B$3:$C$258,2,FALSE)</f>
        <v>Are you willing to enter into a Business Associate Agreement (BAA)?</v>
      </c>
      <c r="C271" s="11"/>
      <c r="D271" s="12"/>
      <c r="E271" s="10" t="s">
        <v>2265</v>
      </c>
      <c r="F271" s="366" t="str">
        <f>VLOOKUP(A271,'Analyst Report'!$A$38:$E$289,5,FALSE)</f>
        <v xml:space="preserve"> </v>
      </c>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48" customHeight="1" x14ac:dyDescent="0.15">
      <c r="A272" s="14" t="s">
        <v>325</v>
      </c>
      <c r="B272" s="27" t="str">
        <f>VLOOKUP(A272,Questions!$B$3:$C$258,2,FALSE)</f>
        <v>Have you entered into a BAA with all subcontractors who may have access to protected health information (PHI)?</v>
      </c>
      <c r="C272" s="11"/>
      <c r="D272" s="12"/>
      <c r="E272" s="10" t="s">
        <v>2265</v>
      </c>
      <c r="F272" s="366" t="str">
        <f>VLOOKUP(A272,'Analyst Report'!$A$38:$E$289,5,FALSE)</f>
        <v xml:space="preserve"> </v>
      </c>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36" customHeight="1" x14ac:dyDescent="0.2">
      <c r="A273" s="388" t="str">
        <f>IF(OR($C$30="Yes"),"PCI DSS - Optional based on QUALIFIER response.","PCI DSS")</f>
        <v>PCI DSS - Optional based on QUALIFIER response.</v>
      </c>
      <c r="B273" s="388"/>
      <c r="C273" s="24" t="s">
        <v>12</v>
      </c>
      <c r="D273" s="24" t="s">
        <v>13</v>
      </c>
      <c r="E273" s="7" t="s">
        <v>14</v>
      </c>
      <c r="F273" s="363" t="s">
        <v>3139</v>
      </c>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48" customHeight="1" x14ac:dyDescent="0.15">
      <c r="A274" s="14" t="s">
        <v>326</v>
      </c>
      <c r="B274" s="27" t="str">
        <f>VLOOKUP(A274,Questions!$B$3:$C$258,2,FALSE)</f>
        <v>Do your systems or products store, process, or transmit cardholder (payment/credit/debt card) data?</v>
      </c>
      <c r="C274" s="11" t="s">
        <v>15</v>
      </c>
      <c r="D274" s="12"/>
      <c r="E274" s="9">
        <f>IF((C274=""),VLOOKUP(A274,Questions!B:G,4,FALSE),IF(C274="Yes",VLOOKUP(A274,Questions!B:G,6,FALSE),IF(C274="No",VLOOKUP(A274,Questions!B:G,5,FALSE),"N/A")))</f>
        <v>0</v>
      </c>
      <c r="F274" s="366" t="str">
        <f>VLOOKUP(A274,'Analyst Report'!$A$38:$E$289,5,FALSE)</f>
        <v xml:space="preserve"> </v>
      </c>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96" customHeight="1" x14ac:dyDescent="0.15">
      <c r="A275" s="14" t="s">
        <v>327</v>
      </c>
      <c r="B275" s="27" t="str">
        <f>VLOOKUP(A275,Questions!$B$3:$C$258,2,FALSE)</f>
        <v>Are you compliant with the Payment Card Industry Data Security Standard (PCI DSS)?</v>
      </c>
      <c r="C275" s="11" t="s">
        <v>15</v>
      </c>
      <c r="D275" s="12" t="s">
        <v>3335</v>
      </c>
      <c r="E275" s="9">
        <f>IF((C275=""),VLOOKUP(A275,Questions!B:G,4,FALSE),IF(C275="Yes",VLOOKUP(A275,Questions!B:G,6,FALSE),IF(C275="No",VLOOKUP(A275,Questions!B:G,5,FALSE),"N/A")))</f>
        <v>0</v>
      </c>
      <c r="F275" s="366" t="str">
        <f>VLOOKUP(A275,'Analyst Report'!$A$38:$E$289,5,FALSE)</f>
        <v xml:space="preserve"> </v>
      </c>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48" customHeight="1" x14ac:dyDescent="0.15">
      <c r="A276" s="14" t="s">
        <v>328</v>
      </c>
      <c r="B276" s="27" t="str">
        <f>VLOOKUP(A276,Questions!$B$3:$C$258,2,FALSE)</f>
        <v>Do you have a current, executed within the past year, Attestation of Compliance (AoC) or Report on Compliance (RoC)?</v>
      </c>
      <c r="C276" s="11" t="s">
        <v>15</v>
      </c>
      <c r="D276" s="12" t="s">
        <v>3336</v>
      </c>
      <c r="E276" s="9">
        <f>IF((C276=""),VLOOKUP(A276,Questions!B:G,4,FALSE),IF(C276="Yes",VLOOKUP(A276,Questions!B:G,6,FALSE),IF(C276="No",VLOOKUP(A276,Questions!B:G,5,FALSE),"N/A")))</f>
        <v>0</v>
      </c>
      <c r="F276" s="366" t="str">
        <f>VLOOKUP(A276,'Analyst Report'!$A$38:$E$289,5,FALSE)</f>
        <v xml:space="preserve"> </v>
      </c>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48" customHeight="1" x14ac:dyDescent="0.15">
      <c r="A277" s="14" t="s">
        <v>329</v>
      </c>
      <c r="B277" s="27" t="str">
        <f>VLOOKUP(A277,Questions!$B$3:$C$258,2,FALSE)</f>
        <v>Are you classified as a service provider?</v>
      </c>
      <c r="C277" s="11" t="s">
        <v>15</v>
      </c>
      <c r="D277" s="12" t="s">
        <v>3337</v>
      </c>
      <c r="E277" s="9">
        <f>IF((C277=""),VLOOKUP(A277,Questions!B:G,4,FALSE),IF(C277="Yes",VLOOKUP(A277,Questions!B:G,6,FALSE),IF(C277="No",VLOOKUP(A277,Questions!B:G,5,FALSE),"N/A")))</f>
        <v>0</v>
      </c>
      <c r="F277" s="366" t="str">
        <f>VLOOKUP(A277,'Analyst Report'!$A$38:$E$289,5,FALSE)</f>
        <v xml:space="preserve"> </v>
      </c>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136" customHeight="1" x14ac:dyDescent="0.15">
      <c r="A278" s="14" t="s">
        <v>330</v>
      </c>
      <c r="B278" s="27" t="str">
        <f>VLOOKUP(A278,Questions!$B$3:$C$258,2,FALSE)</f>
        <v xml:space="preserve">Are you on the list of VISA approved service providers? </v>
      </c>
      <c r="C278" s="11" t="s">
        <v>18</v>
      </c>
      <c r="D278" s="12" t="s">
        <v>3338</v>
      </c>
      <c r="E278" s="9" t="str">
        <f>IF((C278=""),VLOOKUP(A278,Questions!B:G,4,FALSE),IF(C278="Yes",VLOOKUP(A278,Questions!B:G,6,FALSE),IF(C278="No",VLOOKUP(A278,Questions!B:G,5,FALSE),"N/A")))</f>
        <v xml:space="preserve"> </v>
      </c>
      <c r="F278" s="366" t="str">
        <f>VLOOKUP(A278,'Analyst Report'!$A$38:$E$289,5,FALSE)</f>
        <v xml:space="preserve"> </v>
      </c>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48" customHeight="1" x14ac:dyDescent="0.15">
      <c r="A279" s="14" t="s">
        <v>331</v>
      </c>
      <c r="B279" s="27" t="str">
        <f>VLOOKUP(A279,Questions!$B$3:$C$258,2,FALSE)</f>
        <v>Are you classified as a merchant?  If so, what level (1, 2, 3, 4)?</v>
      </c>
      <c r="C279" s="11" t="s">
        <v>18</v>
      </c>
      <c r="D279" s="12" t="s">
        <v>3339</v>
      </c>
      <c r="E279" s="9" t="str">
        <f>IF((C279=""),VLOOKUP(A279,Questions!B:G,4,FALSE),IF(C279="Yes",VLOOKUP(A279,Questions!B:G,6,FALSE),IF(C279="No",VLOOKUP(A279,Questions!B:G,5,FALSE),"N/A")))</f>
        <v xml:space="preserve"> </v>
      </c>
      <c r="F279" s="366" t="str">
        <f>VLOOKUP(A279,'Analyst Report'!$A$38:$E$289,5,FALSE)</f>
        <v xml:space="preserve"> </v>
      </c>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64.25" customHeight="1" x14ac:dyDescent="0.15">
      <c r="A280" s="14" t="s">
        <v>332</v>
      </c>
      <c r="B280" s="27" t="str">
        <f>VLOOKUP(A280,Questions!$B$3:$C$258,2,FALSE)</f>
        <v>Describe the architecture employed by the system to verify and authorize credit card transactions.</v>
      </c>
      <c r="C280" s="389" t="s">
        <v>3340</v>
      </c>
      <c r="D280" s="389"/>
      <c r="E280" s="9" t="str">
        <f>IF((C280=""),VLOOKUP(A280,Questions!B:G,4,FALSE),IF(C280="Yes",VLOOKUP(A280,Questions!B:G,6,FALSE),IF(C280="No",VLOOKUP(A280,Questions!B:G,5,FALSE),"N/A")))</f>
        <v>N/A</v>
      </c>
      <c r="F280" s="366" t="str">
        <f>VLOOKUP(A280,'Analyst Report'!$A$38:$E$289,5,FALSE)</f>
        <v xml:space="preserve"> </v>
      </c>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64.25" customHeight="1" x14ac:dyDescent="0.15">
      <c r="A281" s="14" t="s">
        <v>333</v>
      </c>
      <c r="B281" s="27" t="str">
        <f>VLOOKUP(A281,Questions!$B$3:$C$258,2,FALSE)</f>
        <v xml:space="preserve">What payment processors/gateways does the system support? </v>
      </c>
      <c r="C281" s="389" t="s">
        <v>3341</v>
      </c>
      <c r="D281" s="389"/>
      <c r="E281" s="9" t="str">
        <f>IF((C281=""),VLOOKUP(A281,Questions!B:G,4,FALSE),IF(C281="Yes",VLOOKUP(A281,Questions!B:G,6,FALSE),IF(C281="No",VLOOKUP(A281,Questions!B:G,5,FALSE),"N/A")))</f>
        <v>N/A</v>
      </c>
      <c r="F281" s="366" t="str">
        <f>VLOOKUP(A281,'Analyst Report'!$A$38:$E$289,5,FALSE)</f>
        <v xml:space="preserve"> </v>
      </c>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48" customHeight="1" x14ac:dyDescent="0.15">
      <c r="A282" s="14" t="s">
        <v>334</v>
      </c>
      <c r="B282" s="27" t="str">
        <f>VLOOKUP(A282,Questions!$B$3:$C$258,2,FALSE)</f>
        <v>Can the application be installed in a PCI DSS compliant manner ?</v>
      </c>
      <c r="C282" s="11" t="s">
        <v>15</v>
      </c>
      <c r="D282" s="12" t="s">
        <v>3342</v>
      </c>
      <c r="E282" s="9">
        <f>IF((C282=""),VLOOKUP(A282,Questions!B:G,4,FALSE),IF(C282="Yes",VLOOKUP(A282,Questions!B:G,6,FALSE),IF(C282="No",VLOOKUP(A282,Questions!B:G,5,FALSE),"N/A")))</f>
        <v>0</v>
      </c>
      <c r="F282" s="366" t="str">
        <f>VLOOKUP(A282,'Analyst Report'!$A$38:$E$289,5,FALSE)</f>
        <v xml:space="preserve"> </v>
      </c>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48" customHeight="1" x14ac:dyDescent="0.15">
      <c r="A283" s="14" t="s">
        <v>335</v>
      </c>
      <c r="B283" s="27" t="str">
        <f>VLOOKUP(A283,Questions!$B$3:$C$258,2,FALSE)</f>
        <v xml:space="preserve">Is the application listed as an approved PA-DSS application? </v>
      </c>
      <c r="C283" s="11" t="s">
        <v>18</v>
      </c>
      <c r="D283" s="12" t="s">
        <v>3343</v>
      </c>
      <c r="E283" s="9" t="str">
        <f>IF((C283=""),VLOOKUP(A283,Questions!B:G,4,FALSE),IF(C283="Yes",VLOOKUP(A283,Questions!B:G,6,FALSE),IF(C283="No",VLOOKUP(A283,Questions!B:G,5,FALSE),"N/A")))</f>
        <v xml:space="preserve"> </v>
      </c>
      <c r="F283" s="366" t="str">
        <f>VLOOKUP(A283,'Analyst Report'!$A$38:$E$289,5,FALSE)</f>
        <v xml:space="preserve"> </v>
      </c>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54" customHeight="1" x14ac:dyDescent="0.15">
      <c r="A284" s="14" t="s">
        <v>336</v>
      </c>
      <c r="B284" s="27" t="str">
        <f>VLOOKUP(A284,Questions!$B$3:$C$258,2,FALSE)</f>
        <v>Does the system or products use a third party to collect, store, process, or transmit cardholder (payment/credit/debt card) data?</v>
      </c>
      <c r="C284" s="11" t="s">
        <v>15</v>
      </c>
      <c r="D284" s="12" t="s">
        <v>3344</v>
      </c>
      <c r="E284" s="9">
        <f>IF((C284=""),VLOOKUP(A284,Questions!B:G,4,FALSE),IF(C284="Yes",VLOOKUP(A284,Questions!B:G,6,FALSE),IF(C284="No",VLOOKUP(A284,Questions!B:G,5,FALSE),"N/A")))</f>
        <v>0</v>
      </c>
      <c r="F284" s="366" t="str">
        <f>VLOOKUP(A284,'Analyst Report'!$A$38:$E$289,5,FALSE)</f>
        <v xml:space="preserve"> </v>
      </c>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64.25" customHeight="1" x14ac:dyDescent="0.15">
      <c r="A285" s="14" t="s">
        <v>337</v>
      </c>
      <c r="B285" s="27" t="str">
        <f>VLOOKUP(A285,Questions!$B$3:$C$258,2,FALSE)</f>
        <v xml:space="preserve">Include documentation describing the systems' abilities to comply with the PCI DSS and any features or capabilities of the system that must be added or changed in order to operate in compliance with the standards. </v>
      </c>
      <c r="C285" s="389" t="s">
        <v>3345</v>
      </c>
      <c r="D285" s="389"/>
      <c r="E285" s="9" t="str">
        <f>IF((C285=""),VLOOKUP(A285,Questions!B:G,4,FALSE),IF(C285="Yes",VLOOKUP(A285,Questions!B:G,6,FALSE),IF(C285="No",VLOOKUP(A285,Questions!B:G,5,FALSE),"N/A")))</f>
        <v>N/A</v>
      </c>
      <c r="F285" s="366" t="str">
        <f>VLOOKUP(A285,'Analyst Report'!$A$38:$E$289,5,FALSE)</f>
        <v xml:space="preserve"> </v>
      </c>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sheetData>
  <mergeCells count="57">
    <mergeCell ref="A1:D1"/>
    <mergeCell ref="A2:E2"/>
    <mergeCell ref="A4:B4"/>
    <mergeCell ref="A5:E5"/>
    <mergeCell ref="A22:B22"/>
    <mergeCell ref="C3:E3"/>
    <mergeCell ref="C15:E15"/>
    <mergeCell ref="C16:E16"/>
    <mergeCell ref="C21:E21"/>
    <mergeCell ref="C7:E7"/>
    <mergeCell ref="C9:E9"/>
    <mergeCell ref="C10:E10"/>
    <mergeCell ref="C11:E11"/>
    <mergeCell ref="C8:E8"/>
    <mergeCell ref="A6:E6"/>
    <mergeCell ref="C17:E17"/>
    <mergeCell ref="C12:E12"/>
    <mergeCell ref="C13:E13"/>
    <mergeCell ref="A23:E23"/>
    <mergeCell ref="A24:B24"/>
    <mergeCell ref="C14:E14"/>
    <mergeCell ref="C18:E18"/>
    <mergeCell ref="C19:E19"/>
    <mergeCell ref="C20:E20"/>
    <mergeCell ref="A25:E25"/>
    <mergeCell ref="A33:B33"/>
    <mergeCell ref="A51:B51"/>
    <mergeCell ref="A61:B61"/>
    <mergeCell ref="A67:B67"/>
    <mergeCell ref="C34:D34"/>
    <mergeCell ref="C63:D63"/>
    <mergeCell ref="C64:D64"/>
    <mergeCell ref="A39:B39"/>
    <mergeCell ref="C38:D38"/>
    <mergeCell ref="C110:D110"/>
    <mergeCell ref="C280:D280"/>
    <mergeCell ref="C285:D285"/>
    <mergeCell ref="C266:D266"/>
    <mergeCell ref="C281:D281"/>
    <mergeCell ref="C184:D184"/>
    <mergeCell ref="C192:D192"/>
    <mergeCell ref="C206:D206"/>
    <mergeCell ref="C111:D111"/>
    <mergeCell ref="A77:B77"/>
    <mergeCell ref="A273:B273"/>
    <mergeCell ref="A207:B207"/>
    <mergeCell ref="A225:B225"/>
    <mergeCell ref="A92:B92"/>
    <mergeCell ref="A112:B112"/>
    <mergeCell ref="A123:B123"/>
    <mergeCell ref="A140:B140"/>
    <mergeCell ref="A230:B230"/>
    <mergeCell ref="A165:B165"/>
    <mergeCell ref="A183:B183"/>
    <mergeCell ref="A195:B195"/>
    <mergeCell ref="A236:B236"/>
    <mergeCell ref="A243:B243"/>
  </mergeCells>
  <conditionalFormatting sqref="C243:E243 A243">
    <cfRule type="expression" dxfId="218" priority="199">
      <formula>$C$26="No"</formula>
    </cfRule>
  </conditionalFormatting>
  <conditionalFormatting sqref="C61:E61 A61">
    <cfRule type="expression" dxfId="217" priority="198">
      <formula>$C$28="No"</formula>
    </cfRule>
  </conditionalFormatting>
  <conditionalFormatting sqref="C183:E183 A183">
    <cfRule type="expression" dxfId="216" priority="197">
      <formula>$C$30="No"</formula>
    </cfRule>
  </conditionalFormatting>
  <conditionalFormatting sqref="A170:A171 C170:D171">
    <cfRule type="expression" dxfId="215" priority="151">
      <formula>$C$169="No"</formula>
    </cfRule>
  </conditionalFormatting>
  <conditionalFormatting sqref="A175">
    <cfRule type="expression" dxfId="214" priority="194">
      <formula>$C$174="No"</formula>
    </cfRule>
  </conditionalFormatting>
  <conditionalFormatting sqref="A171 C171:D171">
    <cfRule type="expression" dxfId="213" priority="150">
      <formula>$C$170="No"</formula>
    </cfRule>
  </conditionalFormatting>
  <conditionalFormatting sqref="A103 D103">
    <cfRule type="expression" dxfId="212" priority="159">
      <formula>$C$102="No"</formula>
    </cfRule>
  </conditionalFormatting>
  <conditionalFormatting sqref="A105:A106 D105:D108">
    <cfRule type="expression" dxfId="211" priority="189">
      <formula>$C$104="No"</formula>
    </cfRule>
  </conditionalFormatting>
  <conditionalFormatting sqref="A238 C238:D238">
    <cfRule type="expression" dxfId="210" priority="132">
      <formula>$C$237="No"</formula>
    </cfRule>
  </conditionalFormatting>
  <conditionalFormatting sqref="A241 C241:D241">
    <cfRule type="expression" dxfId="209" priority="133">
      <formula>$C$240="No"</formula>
    </cfRule>
  </conditionalFormatting>
  <conditionalFormatting sqref="C273:E273 A273">
    <cfRule type="expression" dxfId="208" priority="184">
      <formula>$C$31="No"</formula>
    </cfRule>
  </conditionalFormatting>
  <conditionalFormatting sqref="A268 C268:E268">
    <cfRule type="expression" dxfId="207" priority="169">
      <formula>$C$267="No"</formula>
    </cfRule>
  </conditionalFormatting>
  <conditionalFormatting sqref="A222">
    <cfRule type="expression" dxfId="206" priority="140">
      <formula>#REF!="No"</formula>
    </cfRule>
  </conditionalFormatting>
  <conditionalFormatting sqref="D74">
    <cfRule type="expression" dxfId="205" priority="180">
      <formula>$C$73="No"</formula>
    </cfRule>
  </conditionalFormatting>
  <conditionalFormatting sqref="A76 C76:D76">
    <cfRule type="expression" dxfId="204" priority="179">
      <formula>$C$75="No"</formula>
    </cfRule>
  </conditionalFormatting>
  <conditionalFormatting sqref="C67:E67 A67">
    <cfRule type="expression" dxfId="203" priority="178">
      <formula>#REF!="No"</formula>
    </cfRule>
  </conditionalFormatting>
  <conditionalFormatting sqref="A125">
    <cfRule type="expression" dxfId="202" priority="155">
      <formula>$C$124="No"</formula>
    </cfRule>
  </conditionalFormatting>
  <conditionalFormatting sqref="A206 C206:D206">
    <cfRule type="expression" dxfId="201" priority="146">
      <formula>$C$205="No"</formula>
    </cfRule>
  </conditionalFormatting>
  <conditionalFormatting sqref="A189 C189:D189">
    <cfRule type="expression" dxfId="200" priority="148">
      <formula>$C$188="No"</formula>
    </cfRule>
  </conditionalFormatting>
  <conditionalFormatting sqref="C112:E112 A112">
    <cfRule type="expression" dxfId="199" priority="171">
      <formula>$C$29="No"</formula>
    </cfRule>
  </conditionalFormatting>
  <conditionalFormatting sqref="A251:A252 D251:D252">
    <cfRule type="expression" dxfId="198" priority="130">
      <formula>$C$250="No"</formula>
    </cfRule>
  </conditionalFormatting>
  <conditionalFormatting sqref="A252 D252">
    <cfRule type="expression" dxfId="197" priority="131">
      <formula>$C$251="No"</formula>
    </cfRule>
  </conditionalFormatting>
  <conditionalFormatting sqref="A77:E77 A92:E92 A112:E112 A123:E123 A140:E140 A165:E165 A183:E183 A195:E195 A207:E207 A225:E225 A230:E230 A243:E243 A273:E273">
    <cfRule type="expression" dxfId="196" priority="163">
      <formula>#REF!="Yes"</formula>
    </cfRule>
  </conditionalFormatting>
  <conditionalFormatting sqref="A236:E236">
    <cfRule type="expression" dxfId="195" priority="160">
      <formula>#REF!="Yes"</formula>
    </cfRule>
  </conditionalFormatting>
  <conditionalFormatting sqref="A271:A272 C271:E271">
    <cfRule type="expression" dxfId="194" priority="127">
      <formula>$C$270="No"</formula>
    </cfRule>
  </conditionalFormatting>
  <conditionalFormatting sqref="C74">
    <cfRule type="expression" dxfId="193" priority="22">
      <formula>$C$73="No"</formula>
    </cfRule>
  </conditionalFormatting>
  <conditionalFormatting sqref="C103">
    <cfRule type="expression" dxfId="192" priority="11">
      <formula>$C$102="No"</formula>
    </cfRule>
  </conditionalFormatting>
  <conditionalFormatting sqref="C105:C108">
    <cfRule type="expression" dxfId="191" priority="10">
      <formula>$C$104="No"</formula>
    </cfRule>
  </conditionalFormatting>
  <conditionalFormatting sqref="C242:D242">
    <cfRule type="expression" dxfId="190" priority="6">
      <formula>$C$240="No"</formula>
    </cfRule>
  </conditionalFormatting>
  <conditionalFormatting sqref="A244:B272">
    <cfRule type="expression" dxfId="189" priority="4">
      <formula>$C$26="No"</formula>
    </cfRule>
  </conditionalFormatting>
  <conditionalFormatting sqref="A274:B285">
    <cfRule type="expression" dxfId="188" priority="3">
      <formula>$C$30="No"</formula>
    </cfRule>
  </conditionalFormatting>
  <conditionalFormatting sqref="C172">
    <cfRule type="expression" dxfId="187" priority="2">
      <formula>$C$169="No"</formula>
    </cfRule>
  </conditionalFormatting>
  <conditionalFormatting sqref="C172">
    <cfRule type="expression" dxfId="186" priority="1">
      <formula>$C$170="No"</formula>
    </cfRule>
  </conditionalFormatting>
  <dataValidations count="2">
    <dataValidation type="list" allowBlank="1" showInputMessage="1" showErrorMessage="1" sqref="C52:C60 C40:C50 C95:C109 C231:C235 C113:C122 C78:C91 C274:C279 C124:C139 C282:C284 C68:C76 C193:C194 C185:C191 C267:C272 C196:C205 C208:C224 C226:C229 C237:C242 C244:C265 C141:C164 C26:C31 C166:C177 C182 C35:C37 C62 C65:C66" xr:uid="{00000000-0002-0000-0200-000000000000}">
      <formula1>yes</formula1>
    </dataValidation>
    <dataValidation type="list" allowBlank="1" showInputMessage="1" showErrorMessage="1" sqref="C178:C181" xr:uid="{00000000-0002-0000-0200-000001000000}">
      <formula1>uptime</formula1>
    </dataValidation>
  </dataValidations>
  <hyperlinks>
    <hyperlink ref="C11" r:id="rId1" xr:uid="{649F31C3-BB00-4A81-A48F-F76E21E0175F}"/>
    <hyperlink ref="C10" r:id="rId2" xr:uid="{C9F9BCAE-DFB4-49FE-B10C-7391EE2EB001}"/>
    <hyperlink ref="C19" r:id="rId3" xr:uid="{A09E3B52-A67A-114B-B195-B82BAE5C6B34}"/>
    <hyperlink ref="C18" r:id="rId4" xr:uid="{E08C50B6-1B53-E640-94F5-D1C011A65D8E}"/>
  </hyperlinks>
  <pageMargins left="0.75" right="0.75" top="1" bottom="1" header="0.5" footer="0.5"/>
  <pageSetup orientation="landscape" r:id="rId5"/>
  <headerFooter>
    <oddFooter>&amp;L&amp;"Helvetica,Regular"&amp;12&amp;K000000	&amp;P</oddFooter>
  </headerFooter>
  <extLst>
    <ext xmlns:x14="http://schemas.microsoft.com/office/spreadsheetml/2009/9/main" uri="{78C0D931-6437-407d-A8EE-F0AAD7539E65}">
      <x14:conditionalFormattings>
        <x14:conditionalFormatting xmlns:xm="http://schemas.microsoft.com/office/excel/2006/main">
          <x14:cfRule type="expression" priority="7" stopIfTrue="1" id="{4E2403BC-19E5-4009-939B-C1181C97F984}">
            <xm:f>VLOOKUP($A166,Questions!$B$18:$L$311,10,TRUE)=0</xm:f>
            <x14:dxf>
              <font>
                <b val="0"/>
                <i/>
                <strike/>
                <color theme="2" tint="-9.9948118533890809E-2"/>
              </font>
              <fill>
                <patternFill>
                  <bgColor theme="2"/>
                </patternFill>
              </fill>
            </x14:dxf>
          </x14:cfRule>
          <xm:sqref>A166:B182</xm:sqref>
        </x14:conditionalFormatting>
        <x14:conditionalFormatting xmlns:xm="http://schemas.microsoft.com/office/excel/2006/main">
          <x14:cfRule type="expression" priority="5" id="{74F39E9F-DD3F-4EC1-A88D-F15F0F9D8333}">
            <xm:f>VLOOKUP($A93,Questions!$B$18:$L$311,10,FALSE)=0</xm:f>
            <x14:dxf>
              <font>
                <strike/>
                <color theme="0" tint="-0.34998626667073579"/>
              </font>
            </x14:dxf>
          </x14:cfRule>
          <xm:sqref>A93:B111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3000000}">
          <x14:formula1>
            <xm:f>Values!$A$50:$A$56</xm:f>
          </x14:formula1>
          <xm:sqref>C32</xm:sqref>
        </x14:dataValidation>
        <x14:dataValidation type="list" allowBlank="1" showInputMessage="1" showErrorMessage="1" xr:uid="{00000000-0002-0000-0200-000004000000}">
          <x14:formula1>
            <xm:f>Values!$C$26:$C$29</xm:f>
          </x14:formula1>
          <xm:sqref>C93:C94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7030A0"/>
  </sheetPr>
  <dimension ref="A1:IY281"/>
  <sheetViews>
    <sheetView showGridLines="0" topLeftCell="A67" zoomScaleNormal="100" zoomScalePageLayoutView="80" workbookViewId="0">
      <selection activeCell="C72" sqref="C72"/>
    </sheetView>
  </sheetViews>
  <sheetFormatPr baseColWidth="10" defaultColWidth="6.625" defaultRowHeight="15" customHeight="1" x14ac:dyDescent="0.15"/>
  <cols>
    <col min="1" max="1" width="8.25" customWidth="1"/>
    <col min="2" max="2" width="58.5" style="34" customWidth="1"/>
    <col min="3" max="3" width="24.625" style="23" customWidth="1"/>
    <col min="4" max="4" width="24.625" style="5" customWidth="1"/>
    <col min="5" max="5" width="24.625" style="6" customWidth="1"/>
    <col min="6" max="7" width="24.625" style="23" customWidth="1"/>
    <col min="8" max="8" width="26.625" style="6" customWidth="1"/>
    <col min="9" max="9" width="12" style="3" customWidth="1"/>
    <col min="10" max="10" width="15.75" style="3" customWidth="1"/>
    <col min="11" max="259" width="6.625" style="3" customWidth="1"/>
  </cols>
  <sheetData>
    <row r="1" spans="1:259" ht="36" customHeight="1" x14ac:dyDescent="0.15">
      <c r="A1" s="408" t="s">
        <v>2830</v>
      </c>
      <c r="B1" s="409"/>
      <c r="C1" s="409"/>
      <c r="D1" s="409"/>
      <c r="E1" s="409"/>
      <c r="F1" s="409"/>
      <c r="G1" s="409"/>
      <c r="H1" s="409"/>
      <c r="I1" s="410"/>
    </row>
    <row r="2" spans="1:259" ht="24" customHeight="1" x14ac:dyDescent="0.15">
      <c r="A2" s="378" t="s">
        <v>75</v>
      </c>
      <c r="B2" s="378"/>
      <c r="C2" s="378"/>
      <c r="D2" s="378"/>
      <c r="E2" s="378"/>
      <c r="F2" s="378"/>
      <c r="G2" s="378"/>
      <c r="H2" s="378"/>
      <c r="I2" s="115"/>
      <c r="J2" s="115"/>
    </row>
    <row r="3" spans="1:259" s="85" customFormat="1" ht="2" customHeight="1" x14ac:dyDescent="0.15">
      <c r="A3" s="88"/>
      <c r="B3" s="88"/>
      <c r="C3" s="239"/>
      <c r="D3" s="239"/>
      <c r="E3" s="239"/>
      <c r="F3" s="239"/>
      <c r="G3" s="239"/>
      <c r="H3" s="239"/>
      <c r="I3" s="115"/>
      <c r="J3" s="115"/>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row>
    <row r="4" spans="1:259" s="85" customFormat="1" ht="2" customHeight="1" x14ac:dyDescent="0.15">
      <c r="A4" s="88"/>
      <c r="B4" s="88"/>
      <c r="C4" s="239"/>
      <c r="D4" s="239"/>
      <c r="E4" s="239"/>
      <c r="F4" s="239"/>
      <c r="G4" s="239"/>
      <c r="H4" s="239"/>
      <c r="I4" s="115"/>
      <c r="J4" s="115"/>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row>
    <row r="5" spans="1:259" s="85" customFormat="1" ht="2" customHeight="1" x14ac:dyDescent="0.15">
      <c r="A5" s="88"/>
      <c r="B5" s="88"/>
      <c r="C5" s="239"/>
      <c r="D5" s="239"/>
      <c r="E5" s="239"/>
      <c r="F5" s="239"/>
      <c r="G5" s="239"/>
      <c r="H5" s="239"/>
      <c r="I5" s="115"/>
      <c r="J5" s="115"/>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row>
    <row r="6" spans="1:259" s="85" customFormat="1" ht="2" customHeight="1" x14ac:dyDescent="0.15">
      <c r="A6" s="88"/>
      <c r="B6" s="88"/>
      <c r="C6" s="239"/>
      <c r="D6" s="239"/>
      <c r="E6" s="239"/>
      <c r="F6" s="239"/>
      <c r="G6" s="239"/>
      <c r="H6" s="239"/>
      <c r="I6" s="115"/>
      <c r="J6" s="115"/>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row>
    <row r="7" spans="1:259" s="85" customFormat="1" ht="2" customHeight="1" x14ac:dyDescent="0.15">
      <c r="A7" s="88"/>
      <c r="B7" s="88"/>
      <c r="C7" s="239"/>
      <c r="D7" s="239"/>
      <c r="E7" s="239"/>
      <c r="F7" s="239"/>
      <c r="G7" s="239"/>
      <c r="H7" s="239"/>
      <c r="I7" s="115"/>
      <c r="J7" s="115"/>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row>
    <row r="8" spans="1:259" s="85" customFormat="1" ht="2" customHeight="1" x14ac:dyDescent="0.15">
      <c r="A8" s="88"/>
      <c r="B8" s="88"/>
      <c r="C8" s="239"/>
      <c r="D8" s="239"/>
      <c r="E8" s="239"/>
      <c r="F8" s="239"/>
      <c r="G8" s="239"/>
      <c r="H8" s="239"/>
      <c r="I8" s="115"/>
      <c r="J8" s="115"/>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row>
    <row r="9" spans="1:259" s="85" customFormat="1" ht="2" customHeight="1" x14ac:dyDescent="0.15">
      <c r="A9" s="88"/>
      <c r="B9" s="88"/>
      <c r="C9" s="239"/>
      <c r="D9" s="239"/>
      <c r="E9" s="239"/>
      <c r="F9" s="239"/>
      <c r="G9" s="239"/>
      <c r="H9" s="239"/>
      <c r="I9" s="115"/>
      <c r="J9" s="115"/>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row>
    <row r="10" spans="1:259" s="85" customFormat="1" ht="2" customHeight="1" x14ac:dyDescent="0.15">
      <c r="A10" s="88"/>
      <c r="B10" s="88"/>
      <c r="C10" s="239"/>
      <c r="D10" s="239"/>
      <c r="E10" s="239"/>
      <c r="F10" s="239"/>
      <c r="G10" s="239"/>
      <c r="H10" s="239"/>
      <c r="I10" s="115"/>
      <c r="J10" s="115"/>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row>
    <row r="11" spans="1:259" s="85" customFormat="1" ht="2" customHeight="1" x14ac:dyDescent="0.15">
      <c r="A11" s="88"/>
      <c r="B11" s="88"/>
      <c r="C11" s="239"/>
      <c r="D11" s="239"/>
      <c r="E11" s="239"/>
      <c r="F11" s="239"/>
      <c r="G11" s="239"/>
      <c r="H11" s="239"/>
      <c r="I11" s="115"/>
      <c r="J11" s="115"/>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row>
    <row r="12" spans="1:259" s="85" customFormat="1" ht="2" customHeight="1" x14ac:dyDescent="0.15">
      <c r="A12" s="187"/>
      <c r="B12" s="187"/>
      <c r="C12" s="239"/>
      <c r="D12" s="239"/>
      <c r="E12" s="239"/>
      <c r="F12" s="239"/>
      <c r="G12" s="239"/>
      <c r="H12" s="239"/>
      <c r="I12" s="115"/>
      <c r="J12" s="115"/>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row>
    <row r="13" spans="1:259" s="85" customFormat="1" ht="2" customHeight="1" x14ac:dyDescent="0.15">
      <c r="A13" s="187"/>
      <c r="B13" s="187"/>
      <c r="C13" s="239"/>
      <c r="D13" s="239"/>
      <c r="E13" s="239"/>
      <c r="F13" s="239"/>
      <c r="G13" s="239"/>
      <c r="H13" s="239"/>
      <c r="I13" s="115"/>
      <c r="J13" s="115"/>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row>
    <row r="14" spans="1:259" s="85" customFormat="1" ht="2" customHeight="1" x14ac:dyDescent="0.15">
      <c r="A14" s="187"/>
      <c r="B14" s="187"/>
      <c r="C14" s="239"/>
      <c r="D14" s="239"/>
      <c r="E14" s="239"/>
      <c r="F14" s="239"/>
      <c r="G14" s="239"/>
      <c r="H14" s="239"/>
      <c r="I14" s="115"/>
      <c r="J14" s="115"/>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row>
    <row r="15" spans="1:259" s="85" customFormat="1" ht="2" customHeight="1" x14ac:dyDescent="0.15">
      <c r="A15" s="187"/>
      <c r="B15" s="187"/>
      <c r="C15" s="239"/>
      <c r="D15" s="239"/>
      <c r="E15" s="239"/>
      <c r="F15" s="239"/>
      <c r="G15" s="239"/>
      <c r="H15" s="239"/>
      <c r="I15" s="115"/>
      <c r="J15" s="115"/>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row>
    <row r="16" spans="1:259" s="85" customFormat="1" ht="2" customHeight="1" x14ac:dyDescent="0.15">
      <c r="A16" s="187"/>
      <c r="B16" s="187"/>
      <c r="C16" s="239"/>
      <c r="D16" s="239"/>
      <c r="E16" s="239"/>
      <c r="F16" s="239"/>
      <c r="G16" s="239"/>
      <c r="H16" s="239"/>
      <c r="I16" s="115"/>
      <c r="J16" s="115"/>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row>
    <row r="17" spans="1:259" s="85" customFormat="1" ht="2" customHeight="1" x14ac:dyDescent="0.15">
      <c r="A17" s="187"/>
      <c r="B17" s="187"/>
      <c r="C17" s="239"/>
      <c r="D17" s="239"/>
      <c r="E17" s="239"/>
      <c r="F17" s="239"/>
      <c r="G17" s="239"/>
      <c r="H17" s="239"/>
      <c r="I17" s="115"/>
      <c r="J17" s="115"/>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row>
    <row r="18" spans="1:259" s="85" customFormat="1" ht="2" customHeight="1" x14ac:dyDescent="0.15">
      <c r="A18" s="187"/>
      <c r="B18" s="187"/>
      <c r="C18" s="239"/>
      <c r="D18" s="239"/>
      <c r="E18" s="239"/>
      <c r="F18" s="239"/>
      <c r="G18" s="239"/>
      <c r="H18" s="239"/>
      <c r="I18" s="115"/>
      <c r="J18" s="115"/>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row>
    <row r="19" spans="1:259" s="85" customFormat="1" ht="2" customHeight="1" x14ac:dyDescent="0.15">
      <c r="A19" s="187"/>
      <c r="B19" s="187"/>
      <c r="C19" s="239"/>
      <c r="D19" s="239"/>
      <c r="E19" s="239"/>
      <c r="F19" s="239"/>
      <c r="G19" s="239"/>
      <c r="H19" s="239"/>
      <c r="I19" s="115"/>
      <c r="J19" s="115"/>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row>
    <row r="20" spans="1:259" s="85" customFormat="1" ht="2" customHeight="1" x14ac:dyDescent="0.15">
      <c r="A20" s="88"/>
      <c r="B20" s="88"/>
      <c r="C20" s="239"/>
      <c r="D20" s="239"/>
      <c r="E20" s="239"/>
      <c r="F20" s="239"/>
      <c r="G20" s="239"/>
      <c r="H20" s="239"/>
      <c r="I20" s="115"/>
      <c r="J20" s="115"/>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row>
    <row r="21" spans="1:259" s="85" customFormat="1" ht="2" customHeight="1" x14ac:dyDescent="0.15">
      <c r="A21" s="88"/>
      <c r="B21" s="88"/>
      <c r="C21" s="239"/>
      <c r="D21" s="239"/>
      <c r="E21" s="239"/>
      <c r="F21" s="239"/>
      <c r="G21" s="239"/>
      <c r="H21" s="239"/>
      <c r="I21" s="115"/>
      <c r="J21" s="115"/>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row>
    <row r="22" spans="1:259" s="33" customFormat="1" ht="36" customHeight="1" x14ac:dyDescent="0.15">
      <c r="A22" s="260" t="s">
        <v>1758</v>
      </c>
      <c r="B22" s="240" t="s">
        <v>11</v>
      </c>
      <c r="C22" s="24" t="s">
        <v>438</v>
      </c>
      <c r="D22" s="24" t="s">
        <v>439</v>
      </c>
      <c r="E22" s="24" t="s">
        <v>1802</v>
      </c>
      <c r="F22" s="24" t="s">
        <v>442</v>
      </c>
      <c r="G22" s="24" t="s">
        <v>441</v>
      </c>
      <c r="H22" s="24" t="s">
        <v>440</v>
      </c>
      <c r="I22" s="254" t="s">
        <v>1774</v>
      </c>
      <c r="J22" s="254" t="s">
        <v>2615</v>
      </c>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2"/>
      <c r="DF22" s="32"/>
      <c r="DG22" s="32"/>
      <c r="DH22" s="32"/>
      <c r="DI22" s="32"/>
      <c r="DJ22" s="32"/>
      <c r="DK22" s="32"/>
      <c r="DL22" s="32"/>
      <c r="DM22" s="32"/>
      <c r="DN22" s="32"/>
      <c r="DO22" s="32"/>
      <c r="DP22" s="32"/>
      <c r="DQ22" s="32"/>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2"/>
      <c r="ER22" s="32"/>
      <c r="ES22" s="32"/>
      <c r="ET22" s="32"/>
      <c r="EU22" s="32"/>
      <c r="EV22" s="32"/>
      <c r="EW22" s="32"/>
      <c r="EX22" s="32"/>
      <c r="EY22" s="32"/>
      <c r="EZ22" s="32"/>
      <c r="FA22" s="32"/>
      <c r="FB22" s="32"/>
      <c r="FC22" s="32"/>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2"/>
      <c r="GC22" s="32"/>
      <c r="GD22" s="32"/>
      <c r="GE22" s="32"/>
      <c r="GF22" s="32"/>
      <c r="GG22" s="32"/>
      <c r="GH22" s="32"/>
      <c r="GI22" s="32"/>
      <c r="GJ22" s="32"/>
      <c r="GK22" s="32"/>
      <c r="GL22" s="32"/>
      <c r="GM22" s="32"/>
      <c r="GN22" s="32"/>
      <c r="GO22" s="32"/>
      <c r="GP22" s="32"/>
      <c r="GQ22" s="32"/>
      <c r="GR22" s="32"/>
      <c r="GS22" s="32"/>
      <c r="GT22" s="32"/>
      <c r="GU22" s="32"/>
      <c r="GV22" s="32"/>
      <c r="GW22" s="32"/>
      <c r="GX22" s="32"/>
      <c r="GY22" s="32"/>
      <c r="GZ22" s="32"/>
      <c r="HA22" s="32"/>
      <c r="HB22" s="32"/>
      <c r="HC22" s="32"/>
      <c r="HD22" s="32"/>
      <c r="HE22" s="32"/>
      <c r="HF22" s="32"/>
      <c r="HG22" s="32"/>
      <c r="HH22" s="32"/>
      <c r="HI22" s="32"/>
      <c r="HJ22" s="32"/>
      <c r="HK22" s="32"/>
      <c r="HL22" s="32"/>
      <c r="HM22" s="32"/>
      <c r="HN22" s="32"/>
      <c r="HO22" s="32"/>
      <c r="HP22" s="32"/>
      <c r="HQ22" s="32"/>
      <c r="HR22" s="32"/>
      <c r="HS22" s="32"/>
      <c r="HT22" s="32"/>
      <c r="HU22" s="32"/>
      <c r="HV22" s="32"/>
      <c r="HW22" s="32"/>
      <c r="HX22" s="32"/>
      <c r="HY22" s="32"/>
      <c r="HZ22" s="32"/>
      <c r="IA22" s="32"/>
      <c r="IB22" s="32"/>
      <c r="IC22" s="32"/>
      <c r="ID22" s="32"/>
      <c r="IE22" s="32"/>
      <c r="IF22" s="32"/>
      <c r="IG22" s="32"/>
      <c r="IH22" s="32"/>
      <c r="II22" s="32"/>
      <c r="IJ22" s="32"/>
      <c r="IK22" s="32"/>
      <c r="IL22" s="32"/>
      <c r="IM22" s="32"/>
      <c r="IN22" s="32"/>
      <c r="IO22" s="32"/>
      <c r="IP22" s="32"/>
      <c r="IQ22" s="32"/>
      <c r="IR22" s="32"/>
      <c r="IS22" s="32"/>
      <c r="IT22" s="32"/>
      <c r="IU22" s="32"/>
      <c r="IV22" s="32"/>
      <c r="IW22" s="32"/>
      <c r="IX22" s="32"/>
      <c r="IY22" s="32"/>
    </row>
    <row r="23" spans="1:259" s="126" customFormat="1" ht="17" customHeight="1" x14ac:dyDescent="0.15">
      <c r="A23" s="123"/>
      <c r="B23" s="123"/>
      <c r="C23" s="124"/>
      <c r="D23" s="124"/>
      <c r="E23" s="124"/>
      <c r="F23" s="124"/>
      <c r="G23" s="124"/>
      <c r="H23" s="124"/>
      <c r="I23" s="124"/>
      <c r="J23" s="124"/>
      <c r="K23" s="125"/>
      <c r="L23" s="125"/>
      <c r="M23" s="125"/>
      <c r="N23" s="125"/>
      <c r="O23" s="125"/>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c r="DV23" s="125"/>
      <c r="DW23" s="125"/>
      <c r="DX23" s="125"/>
      <c r="DY23" s="125"/>
      <c r="DZ23" s="125"/>
      <c r="EA23" s="125"/>
      <c r="EB23" s="125"/>
      <c r="EC23" s="125"/>
      <c r="ED23" s="125"/>
      <c r="EE23" s="125"/>
      <c r="EF23" s="125"/>
      <c r="EG23" s="125"/>
      <c r="EH23" s="125"/>
      <c r="EI23" s="125"/>
      <c r="EJ23" s="125"/>
      <c r="EK23" s="125"/>
      <c r="EL23" s="125"/>
      <c r="EM23" s="125"/>
      <c r="EN23" s="125"/>
      <c r="EO23" s="125"/>
      <c r="EP23" s="125"/>
      <c r="EQ23" s="125"/>
      <c r="ER23" s="125"/>
      <c r="ES23" s="125"/>
      <c r="ET23" s="125"/>
      <c r="EU23" s="125"/>
      <c r="EV23" s="125"/>
      <c r="EW23" s="125"/>
      <c r="EX23" s="125"/>
      <c r="EY23" s="125"/>
      <c r="EZ23" s="125"/>
      <c r="FA23" s="125"/>
      <c r="FB23" s="125"/>
      <c r="FC23" s="125"/>
      <c r="FD23" s="125"/>
      <c r="FE23" s="125"/>
      <c r="FF23" s="125"/>
      <c r="FG23" s="125"/>
      <c r="FH23" s="125"/>
      <c r="FI23" s="125"/>
      <c r="FJ23" s="125"/>
      <c r="FK23" s="125"/>
      <c r="FL23" s="125"/>
      <c r="FM23" s="125"/>
      <c r="FN23" s="125"/>
      <c r="FO23" s="125"/>
      <c r="FP23" s="125"/>
      <c r="FQ23" s="125"/>
      <c r="FR23" s="125"/>
      <c r="FS23" s="125"/>
      <c r="FT23" s="125"/>
      <c r="FU23" s="125"/>
      <c r="FV23" s="125"/>
      <c r="FW23" s="125"/>
      <c r="FX23" s="125"/>
      <c r="FY23" s="125"/>
      <c r="FZ23" s="125"/>
      <c r="GA23" s="125"/>
      <c r="GB23" s="125"/>
      <c r="GC23" s="125"/>
      <c r="GD23" s="125"/>
      <c r="GE23" s="125"/>
      <c r="GF23" s="125"/>
      <c r="GG23" s="125"/>
      <c r="GH23" s="125"/>
      <c r="GI23" s="125"/>
      <c r="GJ23" s="125"/>
      <c r="GK23" s="125"/>
      <c r="GL23" s="125"/>
      <c r="GM23" s="125"/>
      <c r="GN23" s="125"/>
      <c r="GO23" s="125"/>
      <c r="GP23" s="125"/>
      <c r="GQ23" s="125"/>
      <c r="GR23" s="125"/>
      <c r="GS23" s="125"/>
      <c r="GT23" s="125"/>
      <c r="GU23" s="125"/>
      <c r="GV23" s="125"/>
      <c r="GW23" s="125"/>
      <c r="GX23" s="125"/>
      <c r="GY23" s="125"/>
      <c r="GZ23" s="125"/>
      <c r="HA23" s="125"/>
      <c r="HB23" s="125"/>
      <c r="HC23" s="125"/>
      <c r="HD23" s="125"/>
      <c r="HE23" s="125"/>
      <c r="HF23" s="125"/>
      <c r="HG23" s="125"/>
      <c r="HH23" s="125"/>
      <c r="HI23" s="125"/>
      <c r="HJ23" s="125"/>
      <c r="HK23" s="125"/>
      <c r="HL23" s="125"/>
      <c r="HM23" s="125"/>
      <c r="HN23" s="125"/>
      <c r="HO23" s="125"/>
      <c r="HP23" s="125"/>
      <c r="HQ23" s="125"/>
      <c r="HR23" s="125"/>
      <c r="HS23" s="125"/>
      <c r="HT23" s="125"/>
      <c r="HU23" s="125"/>
      <c r="HV23" s="125"/>
      <c r="HW23" s="125"/>
      <c r="HX23" s="125"/>
      <c r="HY23" s="125"/>
      <c r="HZ23" s="125"/>
      <c r="IA23" s="125"/>
      <c r="IB23" s="125"/>
      <c r="IC23" s="125"/>
      <c r="ID23" s="125"/>
      <c r="IE23" s="125"/>
      <c r="IF23" s="125"/>
      <c r="IG23" s="125"/>
      <c r="IH23" s="125"/>
      <c r="II23" s="125"/>
      <c r="IJ23" s="125"/>
      <c r="IK23" s="125"/>
      <c r="IL23" s="125"/>
      <c r="IM23" s="125"/>
      <c r="IN23" s="125"/>
      <c r="IO23" s="125"/>
      <c r="IP23" s="125"/>
      <c r="IQ23" s="125"/>
      <c r="IR23" s="125"/>
      <c r="IS23" s="125"/>
      <c r="IT23" s="125"/>
      <c r="IU23" s="125"/>
      <c r="IV23" s="125"/>
      <c r="IW23" s="125"/>
      <c r="IX23" s="125"/>
      <c r="IY23" s="125"/>
    </row>
    <row r="24" spans="1:259" ht="48" customHeight="1" x14ac:dyDescent="0.15">
      <c r="A24" s="14" t="s">
        <v>123</v>
      </c>
      <c r="B24" s="28" t="str">
        <f>VLOOKUP(A24,'HECVAT - Full'!A$26:B$285,2,FALSE)</f>
        <v>Does your product process protected health information (PHI) or any data covered by the Health Insurance Portability and Accountability Act?</v>
      </c>
      <c r="C24" s="259" t="str">
        <f>IF(LEN(VLOOKUP($A24,Questions!$B:$AA,20,FALSE))=0,"",VLOOKUP($A24,Questions!$B:$AA,20,FALSE))</f>
        <v xml:space="preserve"> </v>
      </c>
      <c r="D24" s="35" t="str">
        <f>IF(LEN(VLOOKUP($A24,Questions!$B:$AA,21,FALSE))=0,"",VLOOKUP($A24,Questions!$B:$AA,21,FALSE))</f>
        <v xml:space="preserve"> </v>
      </c>
      <c r="E24" s="35" t="str">
        <f>IF(LEN(VLOOKUP($A24,Questions!$B:$AA,22,FALSE))=0,"",VLOOKUP($A24,Questions!$B:$AA,22,FALSE))</f>
        <v xml:space="preserve"> </v>
      </c>
      <c r="F24" s="35" t="str">
        <f>IF(LEN(VLOOKUP($A24,Questions!$B:$AA,23,FALSE))=0,"",VLOOKUP($A24,Questions!$B:$AA,23,FALSE))</f>
        <v xml:space="preserve"> </v>
      </c>
      <c r="G24" s="35" t="str">
        <f>IF(LEN(VLOOKUP($A24,Questions!$B:$AA,24,FALSE))=0,"",VLOOKUP($A24,Questions!$B:$AA,24,FALSE))</f>
        <v xml:space="preserve"> </v>
      </c>
      <c r="H24" s="35" t="str">
        <f>IF(LEN(VLOOKUP($A24,Questions!$B:$AA,25,FALSE))=0,"",VLOOKUP($A24,Questions!$B:$AA,25,FALSE))</f>
        <v xml:space="preserve"> </v>
      </c>
      <c r="I24" s="36" t="str">
        <f>IF(LEN(VLOOKUP($A24,Questions!$B:$AA,26,FALSE))=0,"",VLOOKUP($A24,Questions!$B:$AA,26,FALSE))</f>
        <v xml:space="preserve"> </v>
      </c>
      <c r="J24" s="36" t="str">
        <f>IF(LEN(VLOOKUP($A24,Questions!$B:$AB,27,FALSE))=0,"",VLOOKUP($A24,Questions!$B:$AB,27,FALSE))</f>
        <v xml:space="preserve"> </v>
      </c>
    </row>
    <row r="25" spans="1:259" ht="48" customHeight="1" x14ac:dyDescent="0.15">
      <c r="A25" s="14" t="s">
        <v>124</v>
      </c>
      <c r="B25" s="28" t="str">
        <f>VLOOKUP(A25,'HECVAT - Full'!A$26:B$285,2,FALSE)</f>
        <v>Will institution data be shared with or hosted by any third parties? (e.g. any entity not wholly-owned by your company is considered a third-party)</v>
      </c>
      <c r="C25" s="35" t="str">
        <f>IF(LEN(VLOOKUP($A25,Questions!$B:$AA,20,FALSE))=0,"",VLOOKUP($A25,Questions!$B:$AA,20,FALSE))</f>
        <v xml:space="preserve"> </v>
      </c>
      <c r="D25" s="36" t="str">
        <f>IF(LEN(VLOOKUP($A25,Questions!$B:$AA,21,FALSE))=0,"",VLOOKUP($A25,Questions!$B:$AA,21,FALSE))</f>
        <v xml:space="preserve"> </v>
      </c>
      <c r="E25" s="36" t="str">
        <f>IF(LEN(VLOOKUP($A25,Questions!$B:$AA,22,FALSE))=0,"",VLOOKUP($A25,Questions!$B:$AA,22,FALSE))</f>
        <v xml:space="preserve"> </v>
      </c>
      <c r="F25" s="36" t="str">
        <f>IF(LEN(VLOOKUP($A25,Questions!$B:$AA,23,FALSE))=0,"",VLOOKUP($A25,Questions!$B:$AA,23,FALSE))</f>
        <v xml:space="preserve"> </v>
      </c>
      <c r="G25" s="36" t="str">
        <f>IF(LEN(VLOOKUP($A25,Questions!$B:$AA,24,FALSE))=0,"",VLOOKUP($A25,Questions!$B:$AA,24,FALSE))</f>
        <v xml:space="preserve"> </v>
      </c>
      <c r="H25" s="35" t="str">
        <f>IF(LEN(VLOOKUP($A25,Questions!$B:$AA,25,FALSE))=0,"",VLOOKUP($A25,Questions!$B:$AA,25,FALSE))</f>
        <v xml:space="preserve"> </v>
      </c>
      <c r="I25" s="36" t="str">
        <f>IF(LEN(VLOOKUP($A25,Questions!$B:$AA,26,FALSE))=0,"",VLOOKUP($A25,Questions!$B:$AA,26,FALSE))</f>
        <v xml:space="preserve"> </v>
      </c>
      <c r="J25" s="36" t="str">
        <f>IF(LEN(VLOOKUP($A25,Questions!$B:$AB,27,FALSE))=0,"",VLOOKUP($A25,Questions!$B:$AB,27,FALSE))</f>
        <v xml:space="preserve"> </v>
      </c>
    </row>
    <row r="26" spans="1:259" ht="48" customHeight="1" x14ac:dyDescent="0.15">
      <c r="A26" s="14" t="s">
        <v>125</v>
      </c>
      <c r="B26" s="28" t="str">
        <f>VLOOKUP(A26,'HECVAT - Full'!A$26:B$285,2,FALSE)</f>
        <v>Do you have a well documented Business Continuity Plan (BCP) that is tested annually?</v>
      </c>
      <c r="C26" s="35" t="str">
        <f>IF(LEN(VLOOKUP($A26,Questions!$B:$AA,20,FALSE))=0,"",VLOOKUP($A26,Questions!$B:$AA,20,FALSE))</f>
        <v xml:space="preserve"> </v>
      </c>
      <c r="D26" s="36" t="str">
        <f>IF(LEN(VLOOKUP($A26,Questions!$B:$AA,21,FALSE))=0,"",VLOOKUP($A26,Questions!$B:$AA,21,FALSE))</f>
        <v xml:space="preserve"> </v>
      </c>
      <c r="E26" s="36" t="str">
        <f>IF(LEN(VLOOKUP($A26,Questions!$B:$AA,22,FALSE))=0,"",VLOOKUP($A26,Questions!$B:$AA,22,FALSE))</f>
        <v xml:space="preserve"> </v>
      </c>
      <c r="F26" s="35" t="str">
        <f>IF(LEN(VLOOKUP($A26,Questions!$B:$AA,23,FALSE))=0,"",VLOOKUP($A26,Questions!$B:$AA,23,FALSE))</f>
        <v xml:space="preserve"> </v>
      </c>
      <c r="G26" s="35" t="str">
        <f>IF(LEN(VLOOKUP($A26,Questions!$B:$AA,24,FALSE))=0,"",VLOOKUP($A26,Questions!$B:$AA,24,FALSE))</f>
        <v xml:space="preserve"> </v>
      </c>
      <c r="H26" s="36" t="str">
        <f>IF(LEN(VLOOKUP($A26,Questions!$B:$AA,25,FALSE))=0,"",VLOOKUP($A26,Questions!$B:$AA,25,FALSE))</f>
        <v xml:space="preserve"> </v>
      </c>
      <c r="I26" s="35" t="str">
        <f>IF(LEN(VLOOKUP($A26,Questions!$B:$AA,26,FALSE))=0,"",VLOOKUP($A26,Questions!$B:$AA,26,FALSE))</f>
        <v xml:space="preserve"> </v>
      </c>
      <c r="J26" s="35" t="str">
        <f>IF(LEN(VLOOKUP($A26,Questions!$B:$AB,27,FALSE))=0,"",VLOOKUP($A26,Questions!$B:$AB,27,FALSE))</f>
        <v xml:space="preserve"> </v>
      </c>
    </row>
    <row r="27" spans="1:259" ht="48" customHeight="1" x14ac:dyDescent="0.15">
      <c r="A27" s="14" t="s">
        <v>126</v>
      </c>
      <c r="B27" s="28" t="str">
        <f>VLOOKUP(A27,'HECVAT - Full'!A$26:B$285,2,FALSE)</f>
        <v>Do you have a well documented Disaster Recovery Plan (DRP) that is tested annually?</v>
      </c>
      <c r="C27" s="35" t="str">
        <f>IF(LEN(VLOOKUP($A27,Questions!$B:$AA,20,FALSE))=0,"",VLOOKUP($A27,Questions!$B:$AA,20,FALSE))</f>
        <v xml:space="preserve"> </v>
      </c>
      <c r="D27" s="36" t="str">
        <f>IF(LEN(VLOOKUP($A27,Questions!$B:$AA,21,FALSE))=0,"",VLOOKUP($A27,Questions!$B:$AA,21,FALSE))</f>
        <v xml:space="preserve"> </v>
      </c>
      <c r="E27" s="35" t="str">
        <f>IF(LEN(VLOOKUP($A27,Questions!$B:$AA,22,FALSE))=0,"",VLOOKUP($A27,Questions!$B:$AA,22,FALSE))</f>
        <v xml:space="preserve"> </v>
      </c>
      <c r="F27" s="35" t="str">
        <f>IF(LEN(VLOOKUP($A27,Questions!$B:$AA,23,FALSE))=0,"",VLOOKUP($A27,Questions!$B:$AA,23,FALSE))</f>
        <v xml:space="preserve"> </v>
      </c>
      <c r="G27" s="35" t="str">
        <f>IF(LEN(VLOOKUP($A27,Questions!$B:$AA,24,FALSE))=0,"",VLOOKUP($A27,Questions!$B:$AA,24,FALSE))</f>
        <v xml:space="preserve"> </v>
      </c>
      <c r="H27" s="35" t="str">
        <f>IF(LEN(VLOOKUP($A27,Questions!$B:$AA,25,FALSE))=0,"",VLOOKUP($A27,Questions!$B:$AA,25,FALSE))</f>
        <v xml:space="preserve"> </v>
      </c>
      <c r="I27" s="35" t="str">
        <f>IF(LEN(VLOOKUP($A27,Questions!$B:$AA,26,FALSE))=0,"",VLOOKUP($A27,Questions!$B:$AA,26,FALSE))</f>
        <v xml:space="preserve"> </v>
      </c>
      <c r="J27" s="35" t="str">
        <f>IF(LEN(VLOOKUP($A27,Questions!$B:$AB,27,FALSE))=0,"",VLOOKUP($A27,Questions!$B:$AB,27,FALSE))</f>
        <v xml:space="preserve"> </v>
      </c>
    </row>
    <row r="28" spans="1:259" ht="48" customHeight="1" x14ac:dyDescent="0.15">
      <c r="A28" s="14" t="s">
        <v>127</v>
      </c>
      <c r="B28" s="28" t="str">
        <f>VLOOKUP(A28,'HECVAT - Full'!A$26:B$285,2,FALSE)</f>
        <v>Is the vended product designed to process or store Credit Card information?</v>
      </c>
      <c r="C28" s="35" t="str">
        <f>IF(LEN(VLOOKUP($A28,Questions!$B:$AA,20,FALSE))=0,"",VLOOKUP($A28,Questions!$B:$AA,20,FALSE))</f>
        <v xml:space="preserve"> </v>
      </c>
      <c r="D28" s="36" t="str">
        <f>IF(LEN(VLOOKUP($A28,Questions!$B:$AA,21,FALSE))=0,"",VLOOKUP($A28,Questions!$B:$AA,21,FALSE))</f>
        <v xml:space="preserve"> </v>
      </c>
      <c r="E28" s="35" t="str">
        <f>IF(LEN(VLOOKUP($A28,Questions!$B:$AA,22,FALSE))=0,"",VLOOKUP($A28,Questions!$B:$AA,22,FALSE))</f>
        <v xml:space="preserve"> </v>
      </c>
      <c r="F28" s="35" t="str">
        <f>IF(LEN(VLOOKUP($A28,Questions!$B:$AA,23,FALSE))=0,"",VLOOKUP($A28,Questions!$B:$AA,23,FALSE))</f>
        <v xml:space="preserve"> </v>
      </c>
      <c r="G28" s="35" t="str">
        <f>IF(LEN(VLOOKUP($A28,Questions!$B:$AA,24,FALSE))=0,"",VLOOKUP($A28,Questions!$B:$AA,24,FALSE))</f>
        <v xml:space="preserve"> </v>
      </c>
      <c r="H28" s="35" t="str">
        <f>IF(LEN(VLOOKUP($A28,Questions!$B:$AA,25,FALSE))=0,"",VLOOKUP($A28,Questions!$B:$AA,25,FALSE))</f>
        <v xml:space="preserve"> </v>
      </c>
      <c r="I28" s="35" t="str">
        <f>IF(LEN(VLOOKUP($A28,Questions!$B:$AA,26,FALSE))=0,"",VLOOKUP($A28,Questions!$B:$AA,26,FALSE))</f>
        <v xml:space="preserve"> </v>
      </c>
      <c r="J28" s="35" t="str">
        <f>IF(LEN(VLOOKUP($A28,Questions!$B:$AB,27,FALSE))=0,"",VLOOKUP($A28,Questions!$B:$AB,27,FALSE))</f>
        <v xml:space="preserve"> </v>
      </c>
    </row>
    <row r="29" spans="1:259" ht="48" customHeight="1" x14ac:dyDescent="0.15">
      <c r="A29" s="14" t="s">
        <v>128</v>
      </c>
      <c r="B29" s="28" t="str">
        <f>VLOOKUP(A29,'HECVAT - Full'!A$26:B$285,2,FALSE)</f>
        <v>Does your company provide professional services pertaining to this product?</v>
      </c>
      <c r="C29" s="35" t="str">
        <f>IF(LEN(VLOOKUP($A29,Questions!$B:$AA,20,FALSE))=0,"",VLOOKUP($A29,Questions!$B:$AA,20,FALSE))</f>
        <v xml:space="preserve"> </v>
      </c>
      <c r="D29" s="36" t="str">
        <f>IF(LEN(VLOOKUP($A29,Questions!$B:$AA,21,FALSE))=0,"",VLOOKUP($A29,Questions!$B:$AA,21,FALSE))</f>
        <v xml:space="preserve"> </v>
      </c>
      <c r="E29" s="35" t="str">
        <f>IF(LEN(VLOOKUP($A29,Questions!$B:$AA,22,FALSE))=0,"",VLOOKUP($A29,Questions!$B:$AA,22,FALSE))</f>
        <v xml:space="preserve"> </v>
      </c>
      <c r="F29" s="35" t="str">
        <f>IF(LEN(VLOOKUP($A29,Questions!$B:$AA,23,FALSE))=0,"",VLOOKUP($A29,Questions!$B:$AA,23,FALSE))</f>
        <v xml:space="preserve"> </v>
      </c>
      <c r="G29" s="35" t="str">
        <f>IF(LEN(VLOOKUP($A29,Questions!$B:$AA,24,FALSE))=0,"",VLOOKUP($A29,Questions!$B:$AA,24,FALSE))</f>
        <v xml:space="preserve"> </v>
      </c>
      <c r="H29" s="35" t="str">
        <f>IF(LEN(VLOOKUP($A29,Questions!$B:$AA,25,FALSE))=0,"",VLOOKUP($A29,Questions!$B:$AA,25,FALSE))</f>
        <v xml:space="preserve"> </v>
      </c>
      <c r="I29" s="35" t="str">
        <f>IF(LEN(VLOOKUP($A29,Questions!$B:$AA,26,FALSE))=0,"",VLOOKUP($A29,Questions!$B:$AA,26,FALSE))</f>
        <v xml:space="preserve"> </v>
      </c>
      <c r="J29" s="35" t="str">
        <f>IF(LEN(VLOOKUP($A29,Questions!$B:$AB,27,FALSE))=0,"",VLOOKUP($A29,Questions!$B:$AB,27,FALSE))</f>
        <v xml:space="preserve"> </v>
      </c>
    </row>
    <row r="30" spans="1:259" ht="48" customHeight="1" x14ac:dyDescent="0.15">
      <c r="A30" s="14" t="s">
        <v>129</v>
      </c>
      <c r="B30" s="28" t="str">
        <f>VLOOKUP(A30,'HECVAT - Full'!A$26:B$285,2,FALSE)</f>
        <v>Select your hosting option</v>
      </c>
      <c r="C30" s="35" t="str">
        <f>IF(LEN(VLOOKUP($A30,Questions!$B:$AA,20,FALSE))=0,"",VLOOKUP($A30,Questions!$B:$AA,20,FALSE))</f>
        <v xml:space="preserve"> </v>
      </c>
      <c r="D30" s="36" t="str">
        <f>IF(LEN(VLOOKUP($A30,Questions!$B:$AA,21,FALSE))=0,"",VLOOKUP($A30,Questions!$B:$AA,21,FALSE))</f>
        <v xml:space="preserve"> </v>
      </c>
      <c r="E30" s="36" t="str">
        <f>IF(LEN(VLOOKUP($A30,Questions!$B:$AA,22,FALSE))=0,"",VLOOKUP($A30,Questions!$B:$AA,22,FALSE))</f>
        <v xml:space="preserve"> </v>
      </c>
      <c r="F30" s="36" t="str">
        <f>IF(LEN(VLOOKUP($A30,Questions!$B:$AA,23,FALSE))=0,"",VLOOKUP($A30,Questions!$B:$AA,23,FALSE))</f>
        <v xml:space="preserve"> </v>
      </c>
      <c r="G30" s="36" t="str">
        <f>IF(LEN(VLOOKUP($A30,Questions!$B:$AA,24,FALSE))=0,"",VLOOKUP($A30,Questions!$B:$AA,24,FALSE))</f>
        <v xml:space="preserve"> </v>
      </c>
      <c r="H30" s="36" t="str">
        <f>IF(LEN(VLOOKUP($A30,Questions!$B:$AA,25,FALSE))=0,"",VLOOKUP($A30,Questions!$B:$AA,25,FALSE))</f>
        <v xml:space="preserve"> </v>
      </c>
      <c r="I30" s="35" t="str">
        <f>IF(LEN(VLOOKUP($A30,Questions!$B:$AA,26,FALSE))=0,"",VLOOKUP($A30,Questions!$B:$AA,26,FALSE))</f>
        <v xml:space="preserve"> </v>
      </c>
      <c r="J30" s="35" t="str">
        <f>IF(LEN(VLOOKUP($A30,Questions!$B:$AB,27,FALSE))=0,"",VLOOKUP($A30,Questions!$B:$AB,27,FALSE))</f>
        <v xml:space="preserve"> </v>
      </c>
    </row>
    <row r="31" spans="1:259" s="33" customFormat="1" ht="36" customHeight="1" x14ac:dyDescent="0.15">
      <c r="A31" s="411" t="s">
        <v>118</v>
      </c>
      <c r="B31" s="412"/>
      <c r="C31" s="24" t="str">
        <f>C$22</f>
        <v>CIS Critical Security Controls v6.1</v>
      </c>
      <c r="D31" s="24" t="str">
        <f t="shared" ref="D31:J31" si="0">D$22</f>
        <v>HIPAA</v>
      </c>
      <c r="E31" s="24" t="str">
        <f t="shared" si="0"/>
        <v>ISO 27002:27013</v>
      </c>
      <c r="F31" s="24" t="str">
        <f t="shared" si="0"/>
        <v>NIST Cybersecurity Framework</v>
      </c>
      <c r="G31" s="24" t="str">
        <f t="shared" si="0"/>
        <v>NIST SP 800-171r1</v>
      </c>
      <c r="H31" s="24" t="str">
        <f t="shared" si="0"/>
        <v>NIST SP 800-53r4</v>
      </c>
      <c r="I31" s="24" t="str">
        <f t="shared" si="0"/>
        <v>PCI DSS</v>
      </c>
      <c r="J31" s="24" t="str">
        <f t="shared" si="0"/>
        <v>Trusted CI</v>
      </c>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2"/>
      <c r="DF31" s="32"/>
      <c r="DG31" s="32"/>
      <c r="DH31" s="32"/>
      <c r="DI31" s="32"/>
      <c r="DJ31" s="32"/>
      <c r="DK31" s="32"/>
      <c r="DL31" s="32"/>
      <c r="DM31" s="32"/>
      <c r="DN31" s="32"/>
      <c r="DO31" s="32"/>
      <c r="DP31" s="32"/>
      <c r="DQ31" s="32"/>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2"/>
      <c r="ER31" s="32"/>
      <c r="ES31" s="32"/>
      <c r="ET31" s="32"/>
      <c r="EU31" s="32"/>
      <c r="EV31" s="32"/>
      <c r="EW31" s="32"/>
      <c r="EX31" s="32"/>
      <c r="EY31" s="32"/>
      <c r="EZ31" s="32"/>
      <c r="FA31" s="32"/>
      <c r="FB31" s="32"/>
      <c r="FC31" s="32"/>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2"/>
      <c r="GC31" s="32"/>
      <c r="GD31" s="32"/>
      <c r="GE31" s="32"/>
      <c r="GF31" s="32"/>
      <c r="GG31" s="32"/>
      <c r="GH31" s="32"/>
      <c r="GI31" s="32"/>
      <c r="GJ31" s="32"/>
      <c r="GK31" s="32"/>
      <c r="GL31" s="32"/>
      <c r="GM31" s="32"/>
      <c r="GN31" s="32"/>
      <c r="GO31" s="32"/>
      <c r="GP31" s="32"/>
      <c r="GQ31" s="32"/>
      <c r="GR31" s="32"/>
      <c r="GS31" s="32"/>
      <c r="GT31" s="32"/>
      <c r="GU31" s="32"/>
      <c r="GV31" s="32"/>
      <c r="GW31" s="32"/>
      <c r="GX31" s="32"/>
      <c r="GY31" s="32"/>
      <c r="GZ31" s="32"/>
      <c r="HA31" s="32"/>
      <c r="HB31" s="32"/>
      <c r="HC31" s="32"/>
      <c r="HD31" s="32"/>
      <c r="HE31" s="32"/>
      <c r="HF31" s="32"/>
      <c r="HG31" s="32"/>
      <c r="HH31" s="32"/>
      <c r="HI31" s="32"/>
      <c r="HJ31" s="32"/>
      <c r="HK31" s="32"/>
      <c r="HL31" s="32"/>
      <c r="HM31" s="32"/>
      <c r="HN31" s="32"/>
      <c r="HO31" s="32"/>
      <c r="HP31" s="32"/>
      <c r="HQ31" s="32"/>
      <c r="HR31" s="32"/>
      <c r="HS31" s="32"/>
      <c r="HT31" s="32"/>
      <c r="HU31" s="32"/>
      <c r="HV31" s="32"/>
      <c r="HW31" s="32"/>
      <c r="HX31" s="32"/>
      <c r="HY31" s="32"/>
      <c r="HZ31" s="32"/>
      <c r="IA31" s="32"/>
      <c r="IB31" s="32"/>
      <c r="IC31" s="32"/>
      <c r="ID31" s="32"/>
      <c r="IE31" s="32"/>
      <c r="IF31" s="32"/>
      <c r="IG31" s="32"/>
      <c r="IH31" s="32"/>
      <c r="II31" s="32"/>
      <c r="IJ31" s="32"/>
      <c r="IK31" s="32"/>
      <c r="IL31" s="32"/>
      <c r="IM31" s="32"/>
      <c r="IN31" s="32"/>
      <c r="IO31" s="32"/>
      <c r="IP31" s="32"/>
      <c r="IQ31" s="32"/>
      <c r="IR31" s="32"/>
      <c r="IS31" s="32"/>
      <c r="IT31" s="32"/>
      <c r="IU31" s="32"/>
      <c r="IV31" s="32"/>
      <c r="IW31" s="32"/>
      <c r="IX31" s="32"/>
      <c r="IY31" s="32"/>
    </row>
    <row r="32" spans="1:259" ht="54" customHeight="1" x14ac:dyDescent="0.15">
      <c r="A32" s="14" t="s">
        <v>136</v>
      </c>
      <c r="B32" s="28" t="str">
        <f>VLOOKUP(A32,'HECVAT - Full'!A$26:B$285,2,FALSE)</f>
        <v>Describe your organization’s business background and ownership structure, including all parent and subsidiary relationships.</v>
      </c>
      <c r="C32" s="36" t="str">
        <f>IF(LEN(VLOOKUP($A32,Questions!$B:$AA,20,FALSE))=0,"",VLOOKUP($A32,Questions!$B:$AA,20,FALSE))</f>
        <v xml:space="preserve"> </v>
      </c>
      <c r="D32" s="36" t="str">
        <f>IF(LEN(VLOOKUP($A32,Questions!$B:$AA,21,FALSE))=0,"",VLOOKUP($A32,Questions!$B:$AA,21,FALSE))</f>
        <v xml:space="preserve"> </v>
      </c>
      <c r="E32" s="36" t="str">
        <f>IF(LEN(VLOOKUP($A32,Questions!$B:$AA,22,FALSE))=0,"",VLOOKUP($A32,Questions!$B:$AA,22,FALSE))</f>
        <v xml:space="preserve"> </v>
      </c>
      <c r="F32" s="36" t="str">
        <f>IF(LEN(VLOOKUP($A32,Questions!$B:$AA,23,FALSE))=0,"",VLOOKUP($A32,Questions!$B:$AA,23,FALSE))</f>
        <v xml:space="preserve"> </v>
      </c>
      <c r="G32" s="36" t="str">
        <f>IF(LEN(VLOOKUP($A32,Questions!$B:$AA,24,FALSE))=0,"",VLOOKUP($A32,Questions!$B:$AA,24,FALSE))</f>
        <v xml:space="preserve"> </v>
      </c>
      <c r="H32" s="36" t="str">
        <f>IF(LEN(VLOOKUP($A32,Questions!$B:$AA,25,FALSE))=0,"",VLOOKUP($A32,Questions!$B:$AA,25,FALSE))</f>
        <v xml:space="preserve"> </v>
      </c>
      <c r="I32" s="35" t="str">
        <f>IF(LEN(VLOOKUP($A32,Questions!$B:$AA,26,FALSE))=0,"",VLOOKUP($A32,Questions!$B:$AA,26,FALSE))</f>
        <v xml:space="preserve"> </v>
      </c>
      <c r="J32" s="35" t="str">
        <f>IF(LEN(VLOOKUP($A32,Questions!$B:$AB,27,FALSE))=0,"",VLOOKUP($A32,Questions!$B:$AB,27,FALSE))</f>
        <v xml:space="preserve"> </v>
      </c>
    </row>
    <row r="33" spans="1:259" ht="54" customHeight="1" x14ac:dyDescent="0.15">
      <c r="A33" s="14" t="s">
        <v>137</v>
      </c>
      <c r="B33" s="28" t="str">
        <f>VLOOKUP(A33,'HECVAT - Full'!A$26:B$285,2,FALSE)</f>
        <v>Have you had an unplanned disruption to this product/service in the last 12 months?</v>
      </c>
      <c r="C33" s="36" t="str">
        <f>IF(LEN(VLOOKUP($A33,Questions!$B:$AA,20,FALSE))=0,"",VLOOKUP($A33,Questions!$B:$AA,20,FALSE))</f>
        <v xml:space="preserve"> </v>
      </c>
      <c r="D33" s="36" t="str">
        <f>IF(LEN(VLOOKUP($A33,Questions!$B:$AA,21,FALSE))=0,"",VLOOKUP($A33,Questions!$B:$AA,21,FALSE))</f>
        <v xml:space="preserve"> </v>
      </c>
      <c r="E33" s="36" t="str">
        <f>IF(LEN(VLOOKUP($A33,Questions!$B:$AA,22,FALSE))=0,"",VLOOKUP($A33,Questions!$B:$AA,22,FALSE))</f>
        <v xml:space="preserve"> </v>
      </c>
      <c r="F33" s="36" t="str">
        <f>IF(LEN(VLOOKUP($A33,Questions!$B:$AA,23,FALSE))=0,"",VLOOKUP($A33,Questions!$B:$AA,23,FALSE))</f>
        <v xml:space="preserve"> </v>
      </c>
      <c r="G33" s="36" t="str">
        <f>IF(LEN(VLOOKUP($A33,Questions!$B:$AA,24,FALSE))=0,"",VLOOKUP($A33,Questions!$B:$AA,24,FALSE))</f>
        <v xml:space="preserve"> </v>
      </c>
      <c r="H33" s="36" t="str">
        <f>IF(LEN(VLOOKUP($A33,Questions!$B:$AA,25,FALSE))=0,"",VLOOKUP($A33,Questions!$B:$AA,25,FALSE))</f>
        <v xml:space="preserve"> </v>
      </c>
      <c r="I33" s="35" t="str">
        <f>IF(LEN(VLOOKUP($A33,Questions!$B:$AA,26,FALSE))=0,"",VLOOKUP($A33,Questions!$B:$AA,26,FALSE))</f>
        <v xml:space="preserve"> </v>
      </c>
      <c r="J33" s="35" t="str">
        <f>IF(LEN(VLOOKUP($A33,Questions!$B:$AB,27,FALSE))=0,"",VLOOKUP($A33,Questions!$B:$AB,27,FALSE))</f>
        <v xml:space="preserve"> </v>
      </c>
    </row>
    <row r="34" spans="1:259" ht="54" customHeight="1" x14ac:dyDescent="0.15">
      <c r="A34" s="14" t="s">
        <v>138</v>
      </c>
      <c r="B34" s="28" t="str">
        <f>VLOOKUP(A34,'HECVAT - Full'!A$26:B$285,2,FALSE)</f>
        <v>Do you have a dedicated Information Security staff or office?</v>
      </c>
      <c r="C34" s="36" t="str">
        <f>IF(LEN(VLOOKUP($A34,Questions!$B:$AA,20,FALSE))=0,"",VLOOKUP($A34,Questions!$B:$AA,20,FALSE))</f>
        <v xml:space="preserve"> </v>
      </c>
      <c r="D34" s="36" t="str">
        <f>IF(LEN(VLOOKUP($A34,Questions!$B:$AA,21,FALSE))=0,"",VLOOKUP($A34,Questions!$B:$AA,21,FALSE))</f>
        <v xml:space="preserve"> </v>
      </c>
      <c r="E34" s="35" t="str">
        <f>IF(LEN(VLOOKUP($A34,Questions!$B:$AA,22,FALSE))=0,"",VLOOKUP($A34,Questions!$B:$AA,22,FALSE))</f>
        <v xml:space="preserve"> </v>
      </c>
      <c r="F34" s="36" t="str">
        <f>IF(LEN(VLOOKUP($A34,Questions!$B:$AA,23,FALSE))=0,"",VLOOKUP($A34,Questions!$B:$AA,23,FALSE))</f>
        <v xml:space="preserve"> </v>
      </c>
      <c r="G34" s="36" t="str">
        <f>IF(LEN(VLOOKUP($A34,Questions!$B:$AA,24,FALSE))=0,"",VLOOKUP($A34,Questions!$B:$AA,24,FALSE))</f>
        <v xml:space="preserve"> </v>
      </c>
      <c r="H34" s="36" t="str">
        <f>IF(LEN(VLOOKUP($A34,Questions!$B:$AA,25,FALSE))=0,"",VLOOKUP($A34,Questions!$B:$AA,25,FALSE))</f>
        <v xml:space="preserve"> </v>
      </c>
      <c r="I34" s="35" t="str">
        <f>IF(LEN(VLOOKUP($A34,Questions!$B:$AA,26,FALSE))=0,"",VLOOKUP($A34,Questions!$B:$AA,26,FALSE))</f>
        <v xml:space="preserve"> </v>
      </c>
      <c r="J34" s="35" t="str">
        <f>IF(LEN(VLOOKUP($A34,Questions!$B:$AB,27,FALSE))=0,"",VLOOKUP($A34,Questions!$B:$AB,27,FALSE))</f>
        <v xml:space="preserve"> </v>
      </c>
    </row>
    <row r="35" spans="1:259" ht="64.25" customHeight="1" x14ac:dyDescent="0.15">
      <c r="A35" s="14" t="s">
        <v>139</v>
      </c>
      <c r="B35" s="28" t="str">
        <f>VLOOKUP(A35,'HECVAT - Full'!A$26:B$285,2,FALSE)</f>
        <v>Do you have a dedicated Software and System Development team(s)? (e.g. Customer Support, Implementation, Product Management, etc.)</v>
      </c>
      <c r="C35" s="36" t="str">
        <f>IF(LEN(VLOOKUP($A35,Questions!$B:$AA,20,FALSE))=0,"",VLOOKUP($A35,Questions!$B:$AA,20,FALSE))</f>
        <v xml:space="preserve"> </v>
      </c>
      <c r="D35" s="36" t="str">
        <f>IF(LEN(VLOOKUP($A35,Questions!$B:$AA,21,FALSE))=0,"",VLOOKUP($A35,Questions!$B:$AA,21,FALSE))</f>
        <v xml:space="preserve"> </v>
      </c>
      <c r="E35" s="36" t="str">
        <f>IF(LEN(VLOOKUP($A35,Questions!$B:$AA,22,FALSE))=0,"",VLOOKUP($A35,Questions!$B:$AA,22,FALSE))</f>
        <v xml:space="preserve"> </v>
      </c>
      <c r="F35" s="36" t="str">
        <f>IF(LEN(VLOOKUP($A35,Questions!$B:$AA,23,FALSE))=0,"",VLOOKUP($A35,Questions!$B:$AA,23,FALSE))</f>
        <v xml:space="preserve"> </v>
      </c>
      <c r="G35" s="36" t="str">
        <f>IF(LEN(VLOOKUP($A35,Questions!$B:$AA,24,FALSE))=0,"",VLOOKUP($A35,Questions!$B:$AA,24,FALSE))</f>
        <v xml:space="preserve"> </v>
      </c>
      <c r="H35" s="36" t="str">
        <f>IF(LEN(VLOOKUP($A35,Questions!$B:$AA,25,FALSE))=0,"",VLOOKUP($A35,Questions!$B:$AA,25,FALSE))</f>
        <v xml:space="preserve"> </v>
      </c>
      <c r="I35" s="36" t="str">
        <f>IF(LEN(VLOOKUP($A35,Questions!$B:$AA,26,FALSE))=0,"",VLOOKUP($A35,Questions!$B:$AA,26,FALSE))</f>
        <v xml:space="preserve"> </v>
      </c>
      <c r="J35" s="36" t="str">
        <f>IF(LEN(VLOOKUP($A35,Questions!$B:$AB,27,FALSE))=0,"",VLOOKUP($A35,Questions!$B:$AB,27,FALSE))</f>
        <v xml:space="preserve"> </v>
      </c>
    </row>
    <row r="36" spans="1:259" ht="54" customHeight="1" x14ac:dyDescent="0.15">
      <c r="A36" s="14" t="s">
        <v>140</v>
      </c>
      <c r="B36" s="28" t="str">
        <f>VLOOKUP(A36,'HECVAT - Full'!A$26:B$285,2,FALSE)</f>
        <v>Use this area to share information about your environment that will assist those who are assessing your company data security program.</v>
      </c>
      <c r="C36" s="36" t="str">
        <f>IF(LEN(VLOOKUP($A36,Questions!$B:$AA,20,FALSE))=0,"",VLOOKUP($A36,Questions!$B:$AA,20,FALSE))</f>
        <v xml:space="preserve"> </v>
      </c>
      <c r="D36" s="36" t="str">
        <f>IF(LEN(VLOOKUP($A36,Questions!$B:$AA,21,FALSE))=0,"",VLOOKUP($A36,Questions!$B:$AA,21,FALSE))</f>
        <v xml:space="preserve"> </v>
      </c>
      <c r="E36" s="35" t="str">
        <f>IF(LEN(VLOOKUP($A36,Questions!$B:$AA,22,FALSE))=0,"",VLOOKUP($A36,Questions!$B:$AA,22,FALSE))</f>
        <v xml:space="preserve"> </v>
      </c>
      <c r="F36" s="36" t="str">
        <f>IF(LEN(VLOOKUP($A36,Questions!$B:$AA,23,FALSE))=0,"",VLOOKUP($A36,Questions!$B:$AA,23,FALSE))</f>
        <v xml:space="preserve"> </v>
      </c>
      <c r="G36" s="36" t="str">
        <f>IF(LEN(VLOOKUP($A36,Questions!$B:$AA,24,FALSE))=0,"",VLOOKUP($A36,Questions!$B:$AA,24,FALSE))</f>
        <v xml:space="preserve"> </v>
      </c>
      <c r="H36" s="36" t="str">
        <f>IF(LEN(VLOOKUP($A36,Questions!$B:$AA,25,FALSE))=0,"",VLOOKUP($A36,Questions!$B:$AA,25,FALSE))</f>
        <v xml:space="preserve"> </v>
      </c>
      <c r="I36" s="35" t="str">
        <f>IF(LEN(VLOOKUP($A36,Questions!$B:$AA,26,FALSE))=0,"",VLOOKUP($A36,Questions!$B:$AA,26,FALSE))</f>
        <v xml:space="preserve"> </v>
      </c>
      <c r="J36" s="35" t="str">
        <f>IF(LEN(VLOOKUP($A36,Questions!$B:$AB,27,FALSE))=0,"",VLOOKUP($A36,Questions!$B:$AB,27,FALSE))</f>
        <v xml:space="preserve"> </v>
      </c>
    </row>
    <row r="37" spans="1:259" s="33" customFormat="1" ht="36" customHeight="1" x14ac:dyDescent="0.15">
      <c r="A37" s="411" t="s">
        <v>16</v>
      </c>
      <c r="B37" s="412"/>
      <c r="C37" s="24" t="str">
        <f>C$22</f>
        <v>CIS Critical Security Controls v6.1</v>
      </c>
      <c r="D37" s="24" t="str">
        <f t="shared" ref="D37:J37" si="1">D$22</f>
        <v>HIPAA</v>
      </c>
      <c r="E37" s="24" t="str">
        <f t="shared" si="1"/>
        <v>ISO 27002:27013</v>
      </c>
      <c r="F37" s="24" t="str">
        <f t="shared" si="1"/>
        <v>NIST Cybersecurity Framework</v>
      </c>
      <c r="G37" s="24" t="str">
        <f t="shared" si="1"/>
        <v>NIST SP 800-171r1</v>
      </c>
      <c r="H37" s="24" t="str">
        <f t="shared" si="1"/>
        <v>NIST SP 800-53r4</v>
      </c>
      <c r="I37" s="24" t="str">
        <f t="shared" si="1"/>
        <v>PCI DSS</v>
      </c>
      <c r="J37" s="24" t="str">
        <f t="shared" si="1"/>
        <v>Trusted CI</v>
      </c>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2"/>
      <c r="DI37" s="32"/>
      <c r="DJ37" s="32"/>
      <c r="DK37" s="32"/>
      <c r="DL37" s="32"/>
      <c r="DM37" s="32"/>
      <c r="DN37" s="32"/>
      <c r="DO37" s="32"/>
      <c r="DP37" s="32"/>
      <c r="DQ37" s="32"/>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2"/>
      <c r="ER37" s="32"/>
      <c r="ES37" s="32"/>
      <c r="ET37" s="32"/>
      <c r="EU37" s="32"/>
      <c r="EV37" s="32"/>
      <c r="EW37" s="32"/>
      <c r="EX37" s="32"/>
      <c r="EY37" s="32"/>
      <c r="EZ37" s="32"/>
      <c r="FA37" s="32"/>
      <c r="FB37" s="32"/>
      <c r="FC37" s="32"/>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2"/>
      <c r="GD37" s="32"/>
      <c r="GE37" s="32"/>
      <c r="GF37" s="32"/>
      <c r="GG37" s="32"/>
      <c r="GH37" s="32"/>
      <c r="GI37" s="32"/>
      <c r="GJ37" s="32"/>
      <c r="GK37" s="32"/>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c r="HM37" s="32"/>
      <c r="HN37" s="32"/>
      <c r="HO37" s="32"/>
      <c r="HP37" s="32"/>
      <c r="HQ37" s="32"/>
      <c r="HR37" s="32"/>
      <c r="HS37" s="32"/>
      <c r="HT37" s="32"/>
      <c r="HU37" s="32"/>
      <c r="HV37" s="32"/>
      <c r="HW37" s="32"/>
      <c r="HX37" s="32"/>
      <c r="HY37" s="32"/>
      <c r="HZ37" s="32"/>
      <c r="IA37" s="32"/>
      <c r="IB37" s="32"/>
      <c r="IC37" s="32"/>
      <c r="ID37" s="32"/>
      <c r="IE37" s="32"/>
      <c r="IF37" s="32"/>
      <c r="IG37" s="32"/>
      <c r="IH37" s="32"/>
      <c r="II37" s="32"/>
      <c r="IJ37" s="32"/>
      <c r="IK37" s="32"/>
      <c r="IL37" s="32"/>
      <c r="IM37" s="32"/>
      <c r="IN37" s="32"/>
      <c r="IO37" s="32"/>
      <c r="IP37" s="32"/>
      <c r="IQ37" s="32"/>
      <c r="IR37" s="32"/>
      <c r="IS37" s="32"/>
      <c r="IT37" s="32"/>
      <c r="IU37" s="32"/>
      <c r="IV37" s="32"/>
      <c r="IW37" s="32"/>
      <c r="IX37" s="32"/>
      <c r="IY37" s="32"/>
    </row>
    <row r="38" spans="1:259" ht="64.25" customHeight="1" x14ac:dyDescent="0.15">
      <c r="A38" s="14" t="s">
        <v>130</v>
      </c>
      <c r="B38" s="28" t="str">
        <f>VLOOKUP(A38,'HECVAT - Full'!A$26:B$285,2,FALSE)</f>
        <v>Have you undergone a SSAE 18/SOC 2 audit?</v>
      </c>
      <c r="C38" s="36" t="str">
        <f>IF(LEN(VLOOKUP($A38,Questions!$B:$AA,20,FALSE))=0,"",VLOOKUP($A38,Questions!$B:$AA,20,FALSE))</f>
        <v xml:space="preserve"> </v>
      </c>
      <c r="D38" s="36" t="str">
        <f>IF(LEN(VLOOKUP($A38,Questions!$B:$AA,21,FALSE))=0,"",VLOOKUP($A38,Questions!$B:$AA,21,FALSE))</f>
        <v xml:space="preserve"> </v>
      </c>
      <c r="E38" s="35" t="str">
        <f>IF(LEN(VLOOKUP($A38,Questions!$B:$AA,22,FALSE))=0,"",VLOOKUP($A38,Questions!$B:$AA,22,FALSE))</f>
        <v xml:space="preserve"> </v>
      </c>
      <c r="F38" s="36" t="str">
        <f>IF(LEN(VLOOKUP($A38,Questions!$B:$AA,23,FALSE))=0,"",VLOOKUP($A38,Questions!$B:$AA,23,FALSE))</f>
        <v xml:space="preserve"> </v>
      </c>
      <c r="G38" s="36" t="str">
        <f>IF(LEN(VLOOKUP($A38,Questions!$B:$AA,24,FALSE))=0,"",VLOOKUP($A38,Questions!$B:$AA,24,FALSE))</f>
        <v xml:space="preserve"> </v>
      </c>
      <c r="H38" s="35" t="str">
        <f>IF(LEN(VLOOKUP($A38,Questions!$B:$AA,25,FALSE))=0,"",VLOOKUP($A38,Questions!$B:$AA,25,FALSE))</f>
        <v xml:space="preserve"> </v>
      </c>
      <c r="I38" s="36" t="str">
        <f>IF(LEN(VLOOKUP($A38,Questions!$B:$AA,26,FALSE))=0,"",VLOOKUP($A38,Questions!$B:$AA,26,FALSE))</f>
        <v xml:space="preserve"> </v>
      </c>
      <c r="J38" s="36" t="str">
        <f>IF(LEN(VLOOKUP($A38,Questions!$B:$AB,27,FALSE))=0,"",VLOOKUP($A38,Questions!$B:$AB,27,FALSE))</f>
        <v xml:space="preserve"> </v>
      </c>
    </row>
    <row r="39" spans="1:259" ht="48" customHeight="1" x14ac:dyDescent="0.15">
      <c r="A39" s="14" t="s">
        <v>131</v>
      </c>
      <c r="B39" s="28" t="str">
        <f>VLOOKUP(A39,'HECVAT - Full'!A$26:B$285,2,FALSE)</f>
        <v>Have you completed the Cloud Security Alliance (CSA) self assessment or CAIQ?</v>
      </c>
      <c r="C39" s="36" t="str">
        <f>IF(LEN(VLOOKUP($A39,Questions!$B:$AA,20,FALSE))=0,"",VLOOKUP($A39,Questions!$B:$AA,20,FALSE))</f>
        <v xml:space="preserve"> </v>
      </c>
      <c r="D39" s="36" t="str">
        <f>IF(LEN(VLOOKUP($A39,Questions!$B:$AA,21,FALSE))=0,"",VLOOKUP($A39,Questions!$B:$AA,21,FALSE))</f>
        <v xml:space="preserve"> </v>
      </c>
      <c r="E39" s="35" t="str">
        <f>IF(LEN(VLOOKUP($A39,Questions!$B:$AA,22,FALSE))=0,"",VLOOKUP($A39,Questions!$B:$AA,22,FALSE))</f>
        <v xml:space="preserve"> </v>
      </c>
      <c r="F39" s="36" t="str">
        <f>IF(LEN(VLOOKUP($A39,Questions!$B:$AA,23,FALSE))=0,"",VLOOKUP($A39,Questions!$B:$AA,23,FALSE))</f>
        <v xml:space="preserve"> </v>
      </c>
      <c r="G39" s="36" t="str">
        <f>IF(LEN(VLOOKUP($A39,Questions!$B:$AA,24,FALSE))=0,"",VLOOKUP($A39,Questions!$B:$AA,24,FALSE))</f>
        <v xml:space="preserve"> </v>
      </c>
      <c r="H39" s="35" t="str">
        <f>IF(LEN(VLOOKUP($A39,Questions!$B:$AA,25,FALSE))=0,"",VLOOKUP($A39,Questions!$B:$AA,25,FALSE))</f>
        <v xml:space="preserve"> </v>
      </c>
      <c r="I39" s="36" t="str">
        <f>IF(LEN(VLOOKUP($A39,Questions!$B:$AA,26,FALSE))=0,"",VLOOKUP($A39,Questions!$B:$AA,26,FALSE))</f>
        <v xml:space="preserve"> </v>
      </c>
      <c r="J39" s="36" t="str">
        <f>IF(LEN(VLOOKUP($A39,Questions!$B:$AB,27,FALSE))=0,"",VLOOKUP($A39,Questions!$B:$AB,27,FALSE))</f>
        <v xml:space="preserve"> </v>
      </c>
    </row>
    <row r="40" spans="1:259" ht="48" customHeight="1" x14ac:dyDescent="0.15">
      <c r="A40" s="14" t="s">
        <v>132</v>
      </c>
      <c r="B40" s="28" t="str">
        <f>VLOOKUP(A40,'HECVAT - Full'!A$26:B$285,2,FALSE)</f>
        <v>Have you received the Cloud Security Alliance STAR certification?</v>
      </c>
      <c r="C40" s="36" t="str">
        <f>IF(LEN(VLOOKUP($A40,Questions!$B:$AA,20,FALSE))=0,"",VLOOKUP($A40,Questions!$B:$AA,20,FALSE))</f>
        <v xml:space="preserve"> </v>
      </c>
      <c r="D40" s="36" t="str">
        <f>IF(LEN(VLOOKUP($A40,Questions!$B:$AA,21,FALSE))=0,"",VLOOKUP($A40,Questions!$B:$AA,21,FALSE))</f>
        <v xml:space="preserve"> </v>
      </c>
      <c r="E40" s="35" t="str">
        <f>IF(LEN(VLOOKUP($A40,Questions!$B:$AA,22,FALSE))=0,"",VLOOKUP($A40,Questions!$B:$AA,22,FALSE))</f>
        <v xml:space="preserve"> </v>
      </c>
      <c r="F40" s="36" t="str">
        <f>IF(LEN(VLOOKUP($A40,Questions!$B:$AA,23,FALSE))=0,"",VLOOKUP($A40,Questions!$B:$AA,23,FALSE))</f>
        <v xml:space="preserve"> </v>
      </c>
      <c r="G40" s="36" t="str">
        <f>IF(LEN(VLOOKUP($A40,Questions!$B:$AA,24,FALSE))=0,"",VLOOKUP($A40,Questions!$B:$AA,24,FALSE))</f>
        <v xml:space="preserve"> </v>
      </c>
      <c r="H40" s="35" t="str">
        <f>IF(LEN(VLOOKUP($A40,Questions!$B:$AA,25,FALSE))=0,"",VLOOKUP($A40,Questions!$B:$AA,25,FALSE))</f>
        <v xml:space="preserve"> </v>
      </c>
      <c r="I40" s="36" t="str">
        <f>IF(LEN(VLOOKUP($A40,Questions!$B:$AA,26,FALSE))=0,"",VLOOKUP($A40,Questions!$B:$AA,26,FALSE))</f>
        <v xml:space="preserve"> </v>
      </c>
      <c r="J40" s="36" t="str">
        <f>IF(LEN(VLOOKUP($A40,Questions!$B:$AB,27,FALSE))=0,"",VLOOKUP($A40,Questions!$B:$AB,27,FALSE))</f>
        <v xml:space="preserve"> </v>
      </c>
    </row>
    <row r="41" spans="1:259" ht="64.25" customHeight="1" x14ac:dyDescent="0.15">
      <c r="A41" s="14" t="s">
        <v>133</v>
      </c>
      <c r="B41" s="28" t="str">
        <f>VLOOKUP(A41,'HECVAT - Full'!A$26:B$285,2,FALSE)</f>
        <v>Do you conform with a specific industry standard security framework? (e.g. NIST Cybersecurity Framework, CIS Controls, ISO 27001, etc.)</v>
      </c>
      <c r="C41" s="36" t="str">
        <f>IF(LEN(VLOOKUP($A41,Questions!$B:$AA,20,FALSE))=0,"",VLOOKUP($A41,Questions!$B:$AA,20,FALSE))</f>
        <v xml:space="preserve"> </v>
      </c>
      <c r="D41" s="36" t="str">
        <f>IF(LEN(VLOOKUP($A41,Questions!$B:$AA,21,FALSE))=0,"",VLOOKUP($A41,Questions!$B:$AA,21,FALSE))</f>
        <v xml:space="preserve"> </v>
      </c>
      <c r="E41" s="35" t="str">
        <f>IF(LEN(VLOOKUP($A41,Questions!$B:$AA,22,FALSE))=0,"",VLOOKUP($A41,Questions!$B:$AA,22,FALSE))</f>
        <v xml:space="preserve"> </v>
      </c>
      <c r="F41" s="36" t="str">
        <f>IF(LEN(VLOOKUP($A41,Questions!$B:$AA,23,FALSE))=0,"",VLOOKUP($A41,Questions!$B:$AA,23,FALSE))</f>
        <v xml:space="preserve"> </v>
      </c>
      <c r="G41" s="36" t="str">
        <f>IF(LEN(VLOOKUP($A41,Questions!$B:$AA,24,FALSE))=0,"",VLOOKUP($A41,Questions!$B:$AA,24,FALSE))</f>
        <v xml:space="preserve"> </v>
      </c>
      <c r="H41" s="35" t="str">
        <f>IF(LEN(VLOOKUP($A41,Questions!$B:$AA,25,FALSE))=0,"",VLOOKUP($A41,Questions!$B:$AA,25,FALSE))</f>
        <v xml:space="preserve"> </v>
      </c>
      <c r="I41" s="35" t="str">
        <f>IF(LEN(VLOOKUP($A41,Questions!$B:$AA,26,FALSE))=0,"",VLOOKUP($A41,Questions!$B:$AA,26,FALSE))</f>
        <v xml:space="preserve"> </v>
      </c>
      <c r="J41" s="35" t="str">
        <f>IF(LEN(VLOOKUP($A41,Questions!$B:$AB,27,FALSE))=0,"",VLOOKUP($A41,Questions!$B:$AB,27,FALSE))</f>
        <v xml:space="preserve"> </v>
      </c>
    </row>
    <row r="42" spans="1:259" ht="48" customHeight="1" x14ac:dyDescent="0.15">
      <c r="A42" s="14" t="s">
        <v>134</v>
      </c>
      <c r="B42" s="28" t="str">
        <f>VLOOKUP(A42,'HECVAT - Full'!A$26:B$285,2,FALSE)</f>
        <v>Can the systems that hold the institution's data be compliant with NIST SP 800-171 and/or CMMC Level 3 standards?</v>
      </c>
      <c r="C42" s="36" t="str">
        <f>IF(LEN(VLOOKUP($A42,Questions!$B:$AA,20,FALSE))=0,"",VLOOKUP($A42,Questions!$B:$AA,20,FALSE))</f>
        <v xml:space="preserve"> </v>
      </c>
      <c r="D42" s="36" t="str">
        <f>IF(LEN(VLOOKUP($A42,Questions!$B:$AA,21,FALSE))=0,"",VLOOKUP($A42,Questions!$B:$AA,21,FALSE))</f>
        <v xml:space="preserve"> </v>
      </c>
      <c r="E42" s="35" t="str">
        <f>IF(LEN(VLOOKUP($A42,Questions!$B:$AA,22,FALSE))=0,"",VLOOKUP($A42,Questions!$B:$AA,22,FALSE))</f>
        <v xml:space="preserve"> </v>
      </c>
      <c r="F42" s="36" t="str">
        <f>IF(LEN(VLOOKUP($A42,Questions!$B:$AA,23,FALSE))=0,"",VLOOKUP($A42,Questions!$B:$AA,23,FALSE))</f>
        <v xml:space="preserve"> </v>
      </c>
      <c r="G42" s="36" t="str">
        <f>IF(LEN(VLOOKUP($A42,Questions!$B:$AA,24,FALSE))=0,"",VLOOKUP($A42,Questions!$B:$AA,24,FALSE))</f>
        <v xml:space="preserve"> </v>
      </c>
      <c r="H42" s="35" t="str">
        <f>IF(LEN(VLOOKUP($A42,Questions!$B:$AA,25,FALSE))=0,"",VLOOKUP($A42,Questions!$B:$AA,25,FALSE))</f>
        <v xml:space="preserve"> </v>
      </c>
      <c r="I42" s="36" t="str">
        <f>IF(LEN(VLOOKUP($A42,Questions!$B:$AA,26,FALSE))=0,"",VLOOKUP($A42,Questions!$B:$AA,26,FALSE))</f>
        <v xml:space="preserve"> </v>
      </c>
      <c r="J42" s="36" t="str">
        <f>IF(LEN(VLOOKUP($A42,Questions!$B:$AB,27,FALSE))=0,"",VLOOKUP($A42,Questions!$B:$AB,27,FALSE))</f>
        <v xml:space="preserve"> </v>
      </c>
    </row>
    <row r="43" spans="1:259" ht="48" customHeight="1" x14ac:dyDescent="0.15">
      <c r="A43" s="14" t="s">
        <v>135</v>
      </c>
      <c r="B43" s="28" t="str">
        <f>VLOOKUP(A43,'HECVAT - Full'!A$26:B$285,2,FALSE)</f>
        <v>Can you provide overall system and/or application architecture diagrams including a full description of the data flow for all components of the system?</v>
      </c>
      <c r="C43" s="36" t="str">
        <f>IF(LEN(VLOOKUP($A43,Questions!$B:$AA,20,FALSE))=0,"",VLOOKUP($A43,Questions!$B:$AA,20,FALSE))</f>
        <v xml:space="preserve"> </v>
      </c>
      <c r="D43" s="35" t="str">
        <f>IF(LEN(VLOOKUP($A43,Questions!$B:$AA,21,FALSE))=0,"",VLOOKUP($A43,Questions!$B:$AA,21,FALSE))</f>
        <v xml:space="preserve"> </v>
      </c>
      <c r="E43" s="35" t="str">
        <f>IF(LEN(VLOOKUP($A43,Questions!$B:$AA,22,FALSE))=0,"",VLOOKUP($A43,Questions!$B:$AA,22,FALSE))</f>
        <v xml:space="preserve"> </v>
      </c>
      <c r="F43" s="35" t="str">
        <f>IF(LEN(VLOOKUP($A43,Questions!$B:$AA,23,FALSE))=0,"",VLOOKUP($A43,Questions!$B:$AA,23,FALSE))</f>
        <v xml:space="preserve"> </v>
      </c>
      <c r="G43" s="35" t="str">
        <f>IF(LEN(VLOOKUP($A43,Questions!$B:$AA,24,FALSE))=0,"",VLOOKUP($A43,Questions!$B:$AA,24,FALSE))</f>
        <v xml:space="preserve"> </v>
      </c>
      <c r="H43" s="35" t="str">
        <f>IF(LEN(VLOOKUP($A43,Questions!$B:$AA,25,FALSE))=0,"",VLOOKUP($A43,Questions!$B:$AA,25,FALSE))</f>
        <v xml:space="preserve"> </v>
      </c>
      <c r="I43" s="36" t="str">
        <f>IF(LEN(VLOOKUP($A43,Questions!$B:$AA,26,FALSE))=0,"",VLOOKUP($A43,Questions!$B:$AA,26,FALSE))</f>
        <v xml:space="preserve"> </v>
      </c>
      <c r="J43" s="36" t="str">
        <f>IF(LEN(VLOOKUP($A43,Questions!$B:$AB,27,FALSE))=0,"",VLOOKUP($A43,Questions!$B:$AB,27,FALSE))</f>
        <v xml:space="preserve"> </v>
      </c>
    </row>
    <row r="44" spans="1:259" s="314" customFormat="1" ht="48" customHeight="1" x14ac:dyDescent="0.15">
      <c r="A44" s="14" t="s">
        <v>2586</v>
      </c>
      <c r="B44" s="28" t="str">
        <f>VLOOKUP(A44,'HECVAT - Full'!A$26:B$285,2,FALSE)</f>
        <v>Does your organization have a data privacy policy?</v>
      </c>
      <c r="C44" s="36" t="str">
        <f>IF(LEN(VLOOKUP($A44,Questions!$B:$AA,20,FALSE))=0,"",VLOOKUP($A44,Questions!$B:$AA,20,FALSE))</f>
        <v xml:space="preserve"> </v>
      </c>
      <c r="D44" s="35" t="str">
        <f>IF(LEN(VLOOKUP($A44,Questions!$B:$AA,21,FALSE))=0,"",VLOOKUP($A44,Questions!$B:$AA,21,FALSE))</f>
        <v xml:space="preserve"> </v>
      </c>
      <c r="E44" s="35" t="str">
        <f>IF(LEN(VLOOKUP($A44,Questions!$B:$AA,22,FALSE))=0,"",VLOOKUP($A44,Questions!$B:$AA,22,FALSE))</f>
        <v xml:space="preserve"> </v>
      </c>
      <c r="F44" s="35" t="str">
        <f>IF(LEN(VLOOKUP($A44,Questions!$B:$AA,23,FALSE))=0,"",VLOOKUP($A44,Questions!$B:$AA,23,FALSE))</f>
        <v xml:space="preserve"> </v>
      </c>
      <c r="G44" s="35" t="str">
        <f>IF(LEN(VLOOKUP($A44,Questions!$B:$AA,24,FALSE))=0,"",VLOOKUP($A44,Questions!$B:$AA,24,FALSE))</f>
        <v xml:space="preserve"> </v>
      </c>
      <c r="H44" s="35" t="str">
        <f>IF(LEN(VLOOKUP($A44,Questions!$B:$AA,25,FALSE))=0,"",VLOOKUP($A44,Questions!$B:$AA,25,FALSE))</f>
        <v xml:space="preserve"> </v>
      </c>
      <c r="I44" s="36" t="str">
        <f>IF(LEN(VLOOKUP($A44,Questions!$B:$AA,26,FALSE))=0,"",VLOOKUP($A44,Questions!$B:$AA,26,FALSE))</f>
        <v xml:space="preserve"> </v>
      </c>
      <c r="J44" s="36" t="str">
        <f>IF(LEN(VLOOKUP($A44,Questions!$B:$AB,27,FALSE))=0,"",VLOOKUP($A44,Questions!$B:$AB,27,FALSE))</f>
        <v xml:space="preserve"> </v>
      </c>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row>
    <row r="45" spans="1:259" s="314" customFormat="1" ht="48" customHeight="1" x14ac:dyDescent="0.15">
      <c r="A45" s="14" t="s">
        <v>2587</v>
      </c>
      <c r="B45" s="28" t="str">
        <f>VLOOKUP(A45,'HECVAT - Full'!A$26:B$285,2,FALSE)</f>
        <v>Do you have a documented, and currently implemented, employee onboarding and offboarding policy?</v>
      </c>
      <c r="C45" s="36" t="str">
        <f>IF(LEN(VLOOKUP($A45,Questions!$B:$AA,20,FALSE))=0,"",VLOOKUP($A45,Questions!$B:$AA,20,FALSE))</f>
        <v xml:space="preserve"> </v>
      </c>
      <c r="D45" s="35" t="str">
        <f>IF(LEN(VLOOKUP($A45,Questions!$B:$AA,21,FALSE))=0,"",VLOOKUP($A45,Questions!$B:$AA,21,FALSE))</f>
        <v xml:space="preserve"> </v>
      </c>
      <c r="E45" s="35" t="str">
        <f>IF(LEN(VLOOKUP($A45,Questions!$B:$AA,22,FALSE))=0,"",VLOOKUP($A45,Questions!$B:$AA,22,FALSE))</f>
        <v xml:space="preserve"> </v>
      </c>
      <c r="F45" s="35" t="str">
        <f>IF(LEN(VLOOKUP($A45,Questions!$B:$AA,23,FALSE))=0,"",VLOOKUP($A45,Questions!$B:$AA,23,FALSE))</f>
        <v xml:space="preserve"> </v>
      </c>
      <c r="G45" s="35" t="str">
        <f>IF(LEN(VLOOKUP($A45,Questions!$B:$AA,24,FALSE))=0,"",VLOOKUP($A45,Questions!$B:$AA,24,FALSE))</f>
        <v xml:space="preserve"> </v>
      </c>
      <c r="H45" s="35" t="str">
        <f>IF(LEN(VLOOKUP($A45,Questions!$B:$AA,25,FALSE))=0,"",VLOOKUP($A45,Questions!$B:$AA,25,FALSE))</f>
        <v xml:space="preserve"> </v>
      </c>
      <c r="I45" s="36" t="str">
        <f>IF(LEN(VLOOKUP($A45,Questions!$B:$AA,26,FALSE))=0,"",VLOOKUP($A45,Questions!$B:$AA,26,FALSE))</f>
        <v xml:space="preserve"> </v>
      </c>
      <c r="J45" s="36" t="str">
        <f>IF(LEN(VLOOKUP($A45,Questions!$B:$AB,27,FALSE))=0,"",VLOOKUP($A45,Questions!$B:$AB,27,FALSE))</f>
        <v xml:space="preserve"> </v>
      </c>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row>
    <row r="46" spans="1:259" s="314" customFormat="1" ht="48" customHeight="1" x14ac:dyDescent="0.15">
      <c r="A46" s="14" t="s">
        <v>2588</v>
      </c>
      <c r="B46" s="28" t="str">
        <f>VLOOKUP(A46,'HECVAT - Full'!A$26:B$285,2,FALSE)</f>
        <v>Do you have a documented change management process?</v>
      </c>
      <c r="C46" s="36" t="str">
        <f>IF(LEN(VLOOKUP($A46,Questions!$B:$AA,20,FALSE))=0,"",VLOOKUP($A46,Questions!$B:$AA,20,FALSE))</f>
        <v xml:space="preserve"> </v>
      </c>
      <c r="D46" s="35" t="str">
        <f>IF(LEN(VLOOKUP($A46,Questions!$B:$AA,21,FALSE))=0,"",VLOOKUP($A46,Questions!$B:$AA,21,FALSE))</f>
        <v xml:space="preserve"> </v>
      </c>
      <c r="E46" s="35" t="str">
        <f>IF(LEN(VLOOKUP($A46,Questions!$B:$AA,22,FALSE))=0,"",VLOOKUP($A46,Questions!$B:$AA,22,FALSE))</f>
        <v xml:space="preserve"> </v>
      </c>
      <c r="F46" s="35" t="str">
        <f>IF(LEN(VLOOKUP($A46,Questions!$B:$AA,23,FALSE))=0,"",VLOOKUP($A46,Questions!$B:$AA,23,FALSE))</f>
        <v xml:space="preserve"> </v>
      </c>
      <c r="G46" s="35" t="str">
        <f>IF(LEN(VLOOKUP($A46,Questions!$B:$AA,24,FALSE))=0,"",VLOOKUP($A46,Questions!$B:$AA,24,FALSE))</f>
        <v xml:space="preserve"> </v>
      </c>
      <c r="H46" s="35" t="str">
        <f>IF(LEN(VLOOKUP($A46,Questions!$B:$AA,25,FALSE))=0,"",VLOOKUP($A46,Questions!$B:$AA,25,FALSE))</f>
        <v xml:space="preserve"> </v>
      </c>
      <c r="I46" s="36" t="str">
        <f>IF(LEN(VLOOKUP($A46,Questions!$B:$AA,26,FALSE))=0,"",VLOOKUP($A46,Questions!$B:$AA,26,FALSE))</f>
        <v xml:space="preserve"> </v>
      </c>
      <c r="J46" s="36" t="str">
        <f>IF(LEN(VLOOKUP($A46,Questions!$B:$AB,27,FALSE))=0,"",VLOOKUP($A46,Questions!$B:$AB,27,FALSE))</f>
        <v xml:space="preserve"> </v>
      </c>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row>
    <row r="47" spans="1:259" s="314" customFormat="1" ht="48" customHeight="1" x14ac:dyDescent="0.15">
      <c r="A47" s="14" t="s">
        <v>2589</v>
      </c>
      <c r="B47" s="28" t="str">
        <f>VLOOKUP(A47,'HECVAT - Full'!A$26:B$285,2,FALSE)</f>
        <v>Has a VPAT or ACR been created or updated for the product and version under consideration within the past year?</v>
      </c>
      <c r="C47" s="36" t="str">
        <f>IF(LEN(VLOOKUP($A47,Questions!$B:$AA,20,FALSE))=0,"",VLOOKUP($A47,Questions!$B:$AA,20,FALSE))</f>
        <v xml:space="preserve"> </v>
      </c>
      <c r="D47" s="35" t="str">
        <f>IF(LEN(VLOOKUP($A47,Questions!$B:$AA,21,FALSE))=0,"",VLOOKUP($A47,Questions!$B:$AA,21,FALSE))</f>
        <v xml:space="preserve"> </v>
      </c>
      <c r="E47" s="35" t="str">
        <f>IF(LEN(VLOOKUP($A47,Questions!$B:$AA,22,FALSE))=0,"",VLOOKUP($A47,Questions!$B:$AA,22,FALSE))</f>
        <v xml:space="preserve"> </v>
      </c>
      <c r="F47" s="35" t="str">
        <f>IF(LEN(VLOOKUP($A47,Questions!$B:$AA,23,FALSE))=0,"",VLOOKUP($A47,Questions!$B:$AA,23,FALSE))</f>
        <v xml:space="preserve"> </v>
      </c>
      <c r="G47" s="35" t="str">
        <f>IF(LEN(VLOOKUP($A47,Questions!$B:$AA,24,FALSE))=0,"",VLOOKUP($A47,Questions!$B:$AA,24,FALSE))</f>
        <v xml:space="preserve"> </v>
      </c>
      <c r="H47" s="35" t="str">
        <f>IF(LEN(VLOOKUP($A47,Questions!$B:$AA,25,FALSE))=0,"",VLOOKUP($A47,Questions!$B:$AA,25,FALSE))</f>
        <v xml:space="preserve"> </v>
      </c>
      <c r="I47" s="36" t="str">
        <f>IF(LEN(VLOOKUP($A47,Questions!$B:$AA,26,FALSE))=0,"",VLOOKUP($A47,Questions!$B:$AA,26,FALSE))</f>
        <v xml:space="preserve"> </v>
      </c>
      <c r="J47" s="36" t="str">
        <f>IF(LEN(VLOOKUP($A47,Questions!$B:$AB,27,FALSE))=0,"",VLOOKUP($A47,Questions!$B:$AB,27,FALSE))</f>
        <v xml:space="preserve"> </v>
      </c>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row>
    <row r="48" spans="1:259" s="314" customFormat="1" ht="48" customHeight="1" x14ac:dyDescent="0.15">
      <c r="A48" s="14" t="s">
        <v>2590</v>
      </c>
      <c r="B48" s="28" t="str">
        <f>VLOOKUP(A48,'HECVAT - Full'!A$26:B$285,2,FALSE)</f>
        <v>Do you have documentation to support the accessibility features of your product?</v>
      </c>
      <c r="C48" s="36" t="str">
        <f>IF(LEN(VLOOKUP($A48,Questions!$B:$AA,20,FALSE))=0,"",VLOOKUP($A48,Questions!$B:$AA,20,FALSE))</f>
        <v xml:space="preserve"> </v>
      </c>
      <c r="D48" s="35" t="str">
        <f>IF(LEN(VLOOKUP($A48,Questions!$B:$AA,21,FALSE))=0,"",VLOOKUP($A48,Questions!$B:$AA,21,FALSE))</f>
        <v xml:space="preserve"> </v>
      </c>
      <c r="E48" s="35" t="str">
        <f>IF(LEN(VLOOKUP($A48,Questions!$B:$AA,22,FALSE))=0,"",VLOOKUP($A48,Questions!$B:$AA,22,FALSE))</f>
        <v xml:space="preserve"> </v>
      </c>
      <c r="F48" s="35" t="str">
        <f>IF(LEN(VLOOKUP($A48,Questions!$B:$AA,23,FALSE))=0,"",VLOOKUP($A48,Questions!$B:$AA,23,FALSE))</f>
        <v xml:space="preserve"> </v>
      </c>
      <c r="G48" s="35" t="str">
        <f>IF(LEN(VLOOKUP($A48,Questions!$B:$AA,24,FALSE))=0,"",VLOOKUP($A48,Questions!$B:$AA,24,FALSE))</f>
        <v xml:space="preserve"> </v>
      </c>
      <c r="H48" s="35" t="str">
        <f>IF(LEN(VLOOKUP($A48,Questions!$B:$AA,25,FALSE))=0,"",VLOOKUP($A48,Questions!$B:$AA,25,FALSE))</f>
        <v xml:space="preserve"> </v>
      </c>
      <c r="I48" s="36" t="str">
        <f>IF(LEN(VLOOKUP($A48,Questions!$B:$AA,26,FALSE))=0,"",VLOOKUP($A48,Questions!$B:$AA,26,FALSE))</f>
        <v xml:space="preserve"> </v>
      </c>
      <c r="J48" s="36" t="str">
        <f>IF(LEN(VLOOKUP($A48,Questions!$B:$AB,27,FALSE))=0,"",VLOOKUP($A48,Questions!$B:$AB,27,FALSE))</f>
        <v xml:space="preserve"> </v>
      </c>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row>
    <row r="49" spans="1:259" s="314" customFormat="1" ht="36" customHeight="1" x14ac:dyDescent="0.15">
      <c r="A49" s="388" t="s">
        <v>2467</v>
      </c>
      <c r="B49" s="388"/>
      <c r="C49" s="24" t="str">
        <f t="shared" ref="C49:J49" si="2">C$22</f>
        <v>CIS Critical Security Controls v6.1</v>
      </c>
      <c r="D49" s="24" t="str">
        <f t="shared" si="2"/>
        <v>HIPAA</v>
      </c>
      <c r="E49" s="24" t="str">
        <f t="shared" si="2"/>
        <v>ISO 27002:27013</v>
      </c>
      <c r="F49" s="24" t="str">
        <f t="shared" si="2"/>
        <v>NIST Cybersecurity Framework</v>
      </c>
      <c r="G49" s="24" t="str">
        <f t="shared" si="2"/>
        <v>NIST SP 800-171r1</v>
      </c>
      <c r="H49" s="24" t="str">
        <f t="shared" si="2"/>
        <v>NIST SP 800-53r4</v>
      </c>
      <c r="I49" s="24" t="str">
        <f t="shared" si="2"/>
        <v>PCI DSS</v>
      </c>
      <c r="J49" s="24" t="str">
        <f t="shared" si="2"/>
        <v>Trusted CI</v>
      </c>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row>
    <row r="50" spans="1:259" s="314" customFormat="1" ht="96" customHeight="1" x14ac:dyDescent="0.15">
      <c r="A50" s="14" t="s">
        <v>2462</v>
      </c>
      <c r="B50" s="28" t="str">
        <f>VLOOKUP(A50,'HECVAT - Full'!A$26:B$285,2,FALSE)</f>
        <v>Has a third party expert conducted an audit of the most recent version of your product?</v>
      </c>
      <c r="C50" s="36" t="str">
        <f>IF(LEN(VLOOKUP($A50,Questions!$B:$AA,20,FALSE))=0,"",VLOOKUP($A50,Questions!$B:$AA,20,FALSE))</f>
        <v xml:space="preserve"> </v>
      </c>
      <c r="D50" s="35" t="str">
        <f>IF(LEN(VLOOKUP($A50,Questions!$B:$AA,21,FALSE))=0,"",VLOOKUP($A50,Questions!$B:$AA,21,FALSE))</f>
        <v xml:space="preserve"> </v>
      </c>
      <c r="E50" s="35" t="str">
        <f>IF(LEN(VLOOKUP($A50,Questions!$B:$AA,22,FALSE))=0,"",VLOOKUP($A50,Questions!$B:$AA,22,FALSE))</f>
        <v xml:space="preserve"> </v>
      </c>
      <c r="F50" s="35" t="str">
        <f>IF(LEN(VLOOKUP($A50,Questions!$B:$AA,23,FALSE))=0,"",VLOOKUP($A50,Questions!$B:$AA,23,FALSE))</f>
        <v xml:space="preserve"> </v>
      </c>
      <c r="G50" s="35" t="str">
        <f>IF(LEN(VLOOKUP($A50,Questions!$B:$AA,24,FALSE))=0,"",VLOOKUP($A50,Questions!$B:$AA,24,FALSE))</f>
        <v xml:space="preserve"> </v>
      </c>
      <c r="H50" s="35" t="str">
        <f>IF(LEN(VLOOKUP($A50,Questions!$B:$AA,25,FALSE))=0,"",VLOOKUP($A50,Questions!$B:$AA,25,FALSE))</f>
        <v xml:space="preserve"> </v>
      </c>
      <c r="I50" s="36" t="str">
        <f>IF(LEN(VLOOKUP($A50,Questions!$B:$AA,26,FALSE))=0,"",VLOOKUP($A50,Questions!$B:$AA,26,FALSE))</f>
        <v xml:space="preserve"> </v>
      </c>
      <c r="J50" s="36" t="str">
        <f>IF(LEN(VLOOKUP($A50,Questions!$B:$AB,27,FALSE))=0,"",VLOOKUP($A50,Questions!$B:$AB,27,FALSE))</f>
        <v xml:space="preserve"> </v>
      </c>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row>
    <row r="51" spans="1:259" s="314" customFormat="1" ht="96" customHeight="1" x14ac:dyDescent="0.15">
      <c r="A51" s="14" t="s">
        <v>2468</v>
      </c>
      <c r="B51" s="28" t="str">
        <f>VLOOKUP(A51,'HECVAT - Full'!A$26:B$285,2,FALSE)</f>
        <v>Do you have a documented and implemented process for verifying accessibility conformance?</v>
      </c>
      <c r="C51" s="36" t="str">
        <f>IF(LEN(VLOOKUP($A51,Questions!$B:$AA,20,FALSE))=0,"",VLOOKUP($A51,Questions!$B:$AA,20,FALSE))</f>
        <v xml:space="preserve"> </v>
      </c>
      <c r="D51" s="35" t="str">
        <f>IF(LEN(VLOOKUP($A51,Questions!$B:$AA,21,FALSE))=0,"",VLOOKUP($A51,Questions!$B:$AA,21,FALSE))</f>
        <v xml:space="preserve"> </v>
      </c>
      <c r="E51" s="35" t="str">
        <f>IF(LEN(VLOOKUP($A51,Questions!$B:$AA,22,FALSE))=0,"",VLOOKUP($A51,Questions!$B:$AA,22,FALSE))</f>
        <v xml:space="preserve"> </v>
      </c>
      <c r="F51" s="35" t="str">
        <f>IF(LEN(VLOOKUP($A51,Questions!$B:$AA,23,FALSE))=0,"",VLOOKUP($A51,Questions!$B:$AA,23,FALSE))</f>
        <v xml:space="preserve"> </v>
      </c>
      <c r="G51" s="35" t="str">
        <f>IF(LEN(VLOOKUP($A51,Questions!$B:$AA,24,FALSE))=0,"",VLOOKUP($A51,Questions!$B:$AA,24,FALSE))</f>
        <v xml:space="preserve"> </v>
      </c>
      <c r="H51" s="35" t="str">
        <f>IF(LEN(VLOOKUP($A51,Questions!$B:$AA,25,FALSE))=0,"",VLOOKUP($A51,Questions!$B:$AA,25,FALSE))</f>
        <v xml:space="preserve"> </v>
      </c>
      <c r="I51" s="36" t="str">
        <f>IF(LEN(VLOOKUP($A51,Questions!$B:$AA,26,FALSE))=0,"",VLOOKUP($A51,Questions!$B:$AA,26,FALSE))</f>
        <v xml:space="preserve"> </v>
      </c>
      <c r="J51" s="36" t="str">
        <f>IF(LEN(VLOOKUP($A51,Questions!$B:$AB,27,FALSE))=0,"",VLOOKUP($A51,Questions!$B:$AB,27,FALSE))</f>
        <v xml:space="preserve"> </v>
      </c>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row>
    <row r="52" spans="1:259" s="314" customFormat="1" ht="96" customHeight="1" x14ac:dyDescent="0.15">
      <c r="A52" s="14" t="s">
        <v>2473</v>
      </c>
      <c r="B52" s="28" t="str">
        <f>VLOOKUP(A52,'HECVAT - Full'!A$26:B$285,2,FALSE)</f>
        <v>Have you adopted a technical or legal standard of conformance for the product in question?</v>
      </c>
      <c r="C52" s="36" t="str">
        <f>IF(LEN(VLOOKUP($A52,Questions!$B:$AA,20,FALSE))=0,"",VLOOKUP($A52,Questions!$B:$AA,20,FALSE))</f>
        <v xml:space="preserve"> </v>
      </c>
      <c r="D52" s="35" t="str">
        <f>IF(LEN(VLOOKUP($A52,Questions!$B:$AA,21,FALSE))=0,"",VLOOKUP($A52,Questions!$B:$AA,21,FALSE))</f>
        <v xml:space="preserve"> </v>
      </c>
      <c r="E52" s="35" t="str">
        <f>IF(LEN(VLOOKUP($A52,Questions!$B:$AA,22,FALSE))=0,"",VLOOKUP($A52,Questions!$B:$AA,22,FALSE))</f>
        <v xml:space="preserve"> </v>
      </c>
      <c r="F52" s="35" t="str">
        <f>IF(LEN(VLOOKUP($A52,Questions!$B:$AA,23,FALSE))=0,"",VLOOKUP($A52,Questions!$B:$AA,23,FALSE))</f>
        <v xml:space="preserve"> </v>
      </c>
      <c r="G52" s="35" t="str">
        <f>IF(LEN(VLOOKUP($A52,Questions!$B:$AA,24,FALSE))=0,"",VLOOKUP($A52,Questions!$B:$AA,24,FALSE))</f>
        <v xml:space="preserve"> </v>
      </c>
      <c r="H52" s="35" t="str">
        <f>IF(LEN(VLOOKUP($A52,Questions!$B:$AA,25,FALSE))=0,"",VLOOKUP($A52,Questions!$B:$AA,25,FALSE))</f>
        <v xml:space="preserve"> </v>
      </c>
      <c r="I52" s="36" t="str">
        <f>IF(LEN(VLOOKUP($A52,Questions!$B:$AA,26,FALSE))=0,"",VLOOKUP($A52,Questions!$B:$AA,26,FALSE))</f>
        <v xml:space="preserve"> </v>
      </c>
      <c r="J52" s="36" t="str">
        <f>IF(LEN(VLOOKUP($A52,Questions!$B:$AB,27,FALSE))=0,"",VLOOKUP($A52,Questions!$B:$AB,27,FALSE))</f>
        <v xml:space="preserve"> </v>
      </c>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row>
    <row r="53" spans="1:259" s="314" customFormat="1" ht="96" customHeight="1" x14ac:dyDescent="0.15">
      <c r="A53" s="14" t="s">
        <v>2478</v>
      </c>
      <c r="B53" s="28" t="str">
        <f>VLOOKUP(A53,'HECVAT - Full'!A$26:B$285,2,FALSE)</f>
        <v>Can you provide a current, detailed accessibility roadmap with delivery timelines?</v>
      </c>
      <c r="C53" s="36" t="str">
        <f>IF(LEN(VLOOKUP($A53,Questions!$B:$AA,20,FALSE))=0,"",VLOOKUP($A53,Questions!$B:$AA,20,FALSE))</f>
        <v xml:space="preserve"> </v>
      </c>
      <c r="D53" s="35" t="str">
        <f>IF(LEN(VLOOKUP($A53,Questions!$B:$AA,21,FALSE))=0,"",VLOOKUP($A53,Questions!$B:$AA,21,FALSE))</f>
        <v xml:space="preserve"> </v>
      </c>
      <c r="E53" s="35" t="str">
        <f>IF(LEN(VLOOKUP($A53,Questions!$B:$AA,22,FALSE))=0,"",VLOOKUP($A53,Questions!$B:$AA,22,FALSE))</f>
        <v xml:space="preserve"> </v>
      </c>
      <c r="F53" s="35" t="str">
        <f>IF(LEN(VLOOKUP($A53,Questions!$B:$AA,23,FALSE))=0,"",VLOOKUP($A53,Questions!$B:$AA,23,FALSE))</f>
        <v xml:space="preserve"> </v>
      </c>
      <c r="G53" s="35" t="str">
        <f>IF(LEN(VLOOKUP($A53,Questions!$B:$AA,24,FALSE))=0,"",VLOOKUP($A53,Questions!$B:$AA,24,FALSE))</f>
        <v xml:space="preserve"> </v>
      </c>
      <c r="H53" s="35" t="str">
        <f>IF(LEN(VLOOKUP($A53,Questions!$B:$AA,25,FALSE))=0,"",VLOOKUP($A53,Questions!$B:$AA,25,FALSE))</f>
        <v xml:space="preserve"> </v>
      </c>
      <c r="I53" s="36" t="str">
        <f>IF(LEN(VLOOKUP($A53,Questions!$B:$AA,26,FALSE))=0,"",VLOOKUP($A53,Questions!$B:$AA,26,FALSE))</f>
        <v xml:space="preserve"> </v>
      </c>
      <c r="J53" s="36" t="str">
        <f>IF(LEN(VLOOKUP($A53,Questions!$B:$AB,27,FALSE))=0,"",VLOOKUP($A53,Questions!$B:$AB,27,FALSE))</f>
        <v xml:space="preserve"> </v>
      </c>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row>
    <row r="54" spans="1:259" s="314" customFormat="1" ht="96" customHeight="1" x14ac:dyDescent="0.15">
      <c r="A54" s="14" t="s">
        <v>2483</v>
      </c>
      <c r="B54" s="28" t="str">
        <f>VLOOKUP(A54,'HECVAT - Full'!A$26:B$285,2,FALSE)</f>
        <v>Do you expect your staff to maintain a current skill set in IT accessibility?</v>
      </c>
      <c r="C54" s="36" t="str">
        <f>IF(LEN(VLOOKUP($A54,Questions!$B:$AA,20,FALSE))=0,"",VLOOKUP($A54,Questions!$B:$AA,20,FALSE))</f>
        <v xml:space="preserve"> </v>
      </c>
      <c r="D54" s="35" t="str">
        <f>IF(LEN(VLOOKUP($A54,Questions!$B:$AA,21,FALSE))=0,"",VLOOKUP($A54,Questions!$B:$AA,21,FALSE))</f>
        <v xml:space="preserve"> </v>
      </c>
      <c r="E54" s="35" t="str">
        <f>IF(LEN(VLOOKUP($A54,Questions!$B:$AA,22,FALSE))=0,"",VLOOKUP($A54,Questions!$B:$AA,22,FALSE))</f>
        <v xml:space="preserve"> </v>
      </c>
      <c r="F54" s="35" t="str">
        <f>IF(LEN(VLOOKUP($A54,Questions!$B:$AA,23,FALSE))=0,"",VLOOKUP($A54,Questions!$B:$AA,23,FALSE))</f>
        <v xml:space="preserve"> </v>
      </c>
      <c r="G54" s="35" t="str">
        <f>IF(LEN(VLOOKUP($A54,Questions!$B:$AA,24,FALSE))=0,"",VLOOKUP($A54,Questions!$B:$AA,24,FALSE))</f>
        <v xml:space="preserve"> </v>
      </c>
      <c r="H54" s="35" t="str">
        <f>IF(LEN(VLOOKUP($A54,Questions!$B:$AA,25,FALSE))=0,"",VLOOKUP($A54,Questions!$B:$AA,25,FALSE))</f>
        <v xml:space="preserve"> </v>
      </c>
      <c r="I54" s="36" t="str">
        <f>IF(LEN(VLOOKUP($A54,Questions!$B:$AA,26,FALSE))=0,"",VLOOKUP($A54,Questions!$B:$AA,26,FALSE))</f>
        <v xml:space="preserve"> </v>
      </c>
      <c r="J54" s="36" t="str">
        <f>IF(LEN(VLOOKUP($A54,Questions!$B:$AB,27,FALSE))=0,"",VLOOKUP($A54,Questions!$B:$AB,27,FALSE))</f>
        <v xml:space="preserve"> </v>
      </c>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row>
    <row r="55" spans="1:259" s="314" customFormat="1" ht="96" customHeight="1" x14ac:dyDescent="0.15">
      <c r="A55" s="14" t="s">
        <v>2488</v>
      </c>
      <c r="B55" s="28" t="str">
        <f>VLOOKUP(A55,'HECVAT - Full'!A$26:B$285,2,FALSE)</f>
        <v>Do you have a documented and implemented process for reporting and tracking accessibility issues?</v>
      </c>
      <c r="C55" s="36" t="str">
        <f>IF(LEN(VLOOKUP($A55,Questions!$B:$AA,20,FALSE))=0,"",VLOOKUP($A55,Questions!$B:$AA,20,FALSE))</f>
        <v xml:space="preserve"> </v>
      </c>
      <c r="D55" s="35" t="str">
        <f>IF(LEN(VLOOKUP($A55,Questions!$B:$AA,21,FALSE))=0,"",VLOOKUP($A55,Questions!$B:$AA,21,FALSE))</f>
        <v xml:space="preserve"> </v>
      </c>
      <c r="E55" s="35" t="str">
        <f>IF(LEN(VLOOKUP($A55,Questions!$B:$AA,22,FALSE))=0,"",VLOOKUP($A55,Questions!$B:$AA,22,FALSE))</f>
        <v xml:space="preserve"> </v>
      </c>
      <c r="F55" s="35" t="str">
        <f>IF(LEN(VLOOKUP($A55,Questions!$B:$AA,23,FALSE))=0,"",VLOOKUP($A55,Questions!$B:$AA,23,FALSE))</f>
        <v xml:space="preserve"> </v>
      </c>
      <c r="G55" s="35" t="str">
        <f>IF(LEN(VLOOKUP($A55,Questions!$B:$AA,24,FALSE))=0,"",VLOOKUP($A55,Questions!$B:$AA,24,FALSE))</f>
        <v xml:space="preserve"> </v>
      </c>
      <c r="H55" s="35" t="str">
        <f>IF(LEN(VLOOKUP($A55,Questions!$B:$AA,25,FALSE))=0,"",VLOOKUP($A55,Questions!$B:$AA,25,FALSE))</f>
        <v xml:space="preserve"> </v>
      </c>
      <c r="I55" s="36" t="str">
        <f>IF(LEN(VLOOKUP($A55,Questions!$B:$AA,26,FALSE))=0,"",VLOOKUP($A55,Questions!$B:$AA,26,FALSE))</f>
        <v xml:space="preserve"> </v>
      </c>
      <c r="J55" s="36" t="str">
        <f>IF(LEN(VLOOKUP($A55,Questions!$B:$AB,27,FALSE))=0,"",VLOOKUP($A55,Questions!$B:$AB,27,FALSE))</f>
        <v xml:space="preserve"> </v>
      </c>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row>
    <row r="56" spans="1:259" s="314" customFormat="1" ht="96" customHeight="1" x14ac:dyDescent="0.15">
      <c r="A56" s="14" t="s">
        <v>2493</v>
      </c>
      <c r="B56" s="28" t="str">
        <f>VLOOKUP(A56,'HECVAT - Full'!A$26:B$285,2,FALSE)</f>
        <v>Do you have documented processes and procedures for implementing accessibility into your development lifecycle?</v>
      </c>
      <c r="C56" s="36" t="str">
        <f>IF(LEN(VLOOKUP($A56,Questions!$B:$AA,20,FALSE))=0,"",VLOOKUP($A56,Questions!$B:$AA,20,FALSE))</f>
        <v xml:space="preserve"> </v>
      </c>
      <c r="D56" s="35" t="str">
        <f>IF(LEN(VLOOKUP($A56,Questions!$B:$AA,21,FALSE))=0,"",VLOOKUP($A56,Questions!$B:$AA,21,FALSE))</f>
        <v xml:space="preserve"> </v>
      </c>
      <c r="E56" s="35" t="str">
        <f>IF(LEN(VLOOKUP($A56,Questions!$B:$AA,22,FALSE))=0,"",VLOOKUP($A56,Questions!$B:$AA,22,FALSE))</f>
        <v xml:space="preserve"> </v>
      </c>
      <c r="F56" s="35" t="str">
        <f>IF(LEN(VLOOKUP($A56,Questions!$B:$AA,23,FALSE))=0,"",VLOOKUP($A56,Questions!$B:$AA,23,FALSE))</f>
        <v xml:space="preserve"> </v>
      </c>
      <c r="G56" s="35" t="str">
        <f>IF(LEN(VLOOKUP($A56,Questions!$B:$AA,24,FALSE))=0,"",VLOOKUP($A56,Questions!$B:$AA,24,FALSE))</f>
        <v xml:space="preserve"> </v>
      </c>
      <c r="H56" s="35" t="str">
        <f>IF(LEN(VLOOKUP($A56,Questions!$B:$AA,25,FALSE))=0,"",VLOOKUP($A56,Questions!$B:$AA,25,FALSE))</f>
        <v xml:space="preserve"> </v>
      </c>
      <c r="I56" s="36" t="str">
        <f>IF(LEN(VLOOKUP($A56,Questions!$B:$AA,26,FALSE))=0,"",VLOOKUP($A56,Questions!$B:$AA,26,FALSE))</f>
        <v xml:space="preserve"> </v>
      </c>
      <c r="J56" s="36" t="str">
        <f>IF(LEN(VLOOKUP($A56,Questions!$B:$AB,27,FALSE))=0,"",VLOOKUP($A56,Questions!$B:$AB,27,FALSE))</f>
        <v xml:space="preserve"> </v>
      </c>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c r="IW56" s="3"/>
      <c r="IX56" s="3"/>
      <c r="IY56" s="3"/>
    </row>
    <row r="57" spans="1:259" s="314" customFormat="1" ht="96" customHeight="1" x14ac:dyDescent="0.15">
      <c r="A57" s="14" t="s">
        <v>2497</v>
      </c>
      <c r="B57" s="28" t="str">
        <f>VLOOKUP(A57,'HECVAT - Full'!A$26:B$285,2,FALSE)</f>
        <v>Can all functions of the application or service be performed using only the keyboard?</v>
      </c>
      <c r="C57" s="36" t="str">
        <f>IF(LEN(VLOOKUP($A57,Questions!$B:$AA,20,FALSE))=0,"",VLOOKUP($A57,Questions!$B:$AA,20,FALSE))</f>
        <v xml:space="preserve"> </v>
      </c>
      <c r="D57" s="35" t="str">
        <f>IF(LEN(VLOOKUP($A57,Questions!$B:$AA,21,FALSE))=0,"",VLOOKUP($A57,Questions!$B:$AA,21,FALSE))</f>
        <v xml:space="preserve"> </v>
      </c>
      <c r="E57" s="35" t="str">
        <f>IF(LEN(VLOOKUP($A57,Questions!$B:$AA,22,FALSE))=0,"",VLOOKUP($A57,Questions!$B:$AA,22,FALSE))</f>
        <v xml:space="preserve"> </v>
      </c>
      <c r="F57" s="35" t="str">
        <f>IF(LEN(VLOOKUP($A57,Questions!$B:$AA,23,FALSE))=0,"",VLOOKUP($A57,Questions!$B:$AA,23,FALSE))</f>
        <v xml:space="preserve"> </v>
      </c>
      <c r="G57" s="35" t="str">
        <f>IF(LEN(VLOOKUP($A57,Questions!$B:$AA,24,FALSE))=0,"",VLOOKUP($A57,Questions!$B:$AA,24,FALSE))</f>
        <v xml:space="preserve"> </v>
      </c>
      <c r="H57" s="35" t="str">
        <f>IF(LEN(VLOOKUP($A57,Questions!$B:$AA,25,FALSE))=0,"",VLOOKUP($A57,Questions!$B:$AA,25,FALSE))</f>
        <v xml:space="preserve"> </v>
      </c>
      <c r="I57" s="36" t="str">
        <f>IF(LEN(VLOOKUP($A57,Questions!$B:$AA,26,FALSE))=0,"",VLOOKUP($A57,Questions!$B:$AA,26,FALSE))</f>
        <v xml:space="preserve"> </v>
      </c>
      <c r="J57" s="36" t="str">
        <f>IF(LEN(VLOOKUP($A57,Questions!$B:$AB,27,FALSE))=0,"",VLOOKUP($A57,Questions!$B:$AB,27,FALSE))</f>
        <v xml:space="preserve"> </v>
      </c>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c r="IW57" s="3"/>
      <c r="IX57" s="3"/>
      <c r="IY57" s="3"/>
    </row>
    <row r="58" spans="1:259" s="314" customFormat="1" ht="96" customHeight="1" x14ac:dyDescent="0.15">
      <c r="A58" s="14" t="s">
        <v>2502</v>
      </c>
      <c r="B58" s="28" t="str">
        <f>VLOOKUP(A58,'HECVAT - Full'!A$26:B$285,2,FALSE)</f>
        <v>Does your product rely on activating a special ‘accessibility mode,’ a ‘lite version’ or accessing an alternate interface for accessibility purposes?</v>
      </c>
      <c r="C58" s="36" t="str">
        <f>IF(LEN(VLOOKUP($A58,Questions!$B:$AA,20,FALSE))=0,"",VLOOKUP($A58,Questions!$B:$AA,20,FALSE))</f>
        <v xml:space="preserve"> </v>
      </c>
      <c r="D58" s="35" t="str">
        <f>IF(LEN(VLOOKUP($A58,Questions!$B:$AA,21,FALSE))=0,"",VLOOKUP($A58,Questions!$B:$AA,21,FALSE))</f>
        <v xml:space="preserve"> </v>
      </c>
      <c r="E58" s="35" t="str">
        <f>IF(LEN(VLOOKUP($A58,Questions!$B:$AA,22,FALSE))=0,"",VLOOKUP($A58,Questions!$B:$AA,22,FALSE))</f>
        <v xml:space="preserve"> </v>
      </c>
      <c r="F58" s="35" t="str">
        <f>IF(LEN(VLOOKUP($A58,Questions!$B:$AA,23,FALSE))=0,"",VLOOKUP($A58,Questions!$B:$AA,23,FALSE))</f>
        <v xml:space="preserve"> </v>
      </c>
      <c r="G58" s="35" t="str">
        <f>IF(LEN(VLOOKUP($A58,Questions!$B:$AA,24,FALSE))=0,"",VLOOKUP($A58,Questions!$B:$AA,24,FALSE))</f>
        <v xml:space="preserve"> </v>
      </c>
      <c r="H58" s="35" t="str">
        <f>IF(LEN(VLOOKUP($A58,Questions!$B:$AA,25,FALSE))=0,"",VLOOKUP($A58,Questions!$B:$AA,25,FALSE))</f>
        <v xml:space="preserve"> </v>
      </c>
      <c r="I58" s="36" t="str">
        <f>IF(LEN(VLOOKUP($A58,Questions!$B:$AA,26,FALSE))=0,"",VLOOKUP($A58,Questions!$B:$AA,26,FALSE))</f>
        <v xml:space="preserve"> </v>
      </c>
      <c r="J58" s="36" t="str">
        <f>IF(LEN(VLOOKUP($A58,Questions!$B:$AB,27,FALSE))=0,"",VLOOKUP($A58,Questions!$B:$AB,27,FALSE))</f>
        <v xml:space="preserve"> </v>
      </c>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c r="IW58" s="3"/>
      <c r="IX58" s="3"/>
      <c r="IY58" s="3"/>
    </row>
    <row r="59" spans="1:259" ht="36" customHeight="1" x14ac:dyDescent="0.15">
      <c r="A59" s="388" t="str">
        <f>IF($C$26="No","Assessment of Third Parties - Optional based on QUALIFIER response.","Assessment of Third Parties")</f>
        <v>Assessment of Third Parties</v>
      </c>
      <c r="B59" s="388"/>
      <c r="C59" s="24" t="str">
        <f t="shared" ref="C59:J59" si="3">C$22</f>
        <v>CIS Critical Security Controls v6.1</v>
      </c>
      <c r="D59" s="24" t="str">
        <f t="shared" si="3"/>
        <v>HIPAA</v>
      </c>
      <c r="E59" s="24" t="str">
        <f t="shared" si="3"/>
        <v>ISO 27002:27013</v>
      </c>
      <c r="F59" s="24" t="str">
        <f t="shared" si="3"/>
        <v>NIST Cybersecurity Framework</v>
      </c>
      <c r="G59" s="24" t="str">
        <f t="shared" si="3"/>
        <v>NIST SP 800-171r1</v>
      </c>
      <c r="H59" s="24" t="str">
        <f t="shared" si="3"/>
        <v>NIST SP 800-53r4</v>
      </c>
      <c r="I59" s="24" t="str">
        <f t="shared" si="3"/>
        <v>PCI DSS</v>
      </c>
      <c r="J59" s="24" t="str">
        <f t="shared" si="3"/>
        <v>Trusted CI</v>
      </c>
    </row>
    <row r="60" spans="1:259" ht="96" customHeight="1" x14ac:dyDescent="0.15">
      <c r="A60" s="14" t="s">
        <v>141</v>
      </c>
      <c r="B60" s="28" t="str">
        <f>VLOOKUP(A60,'HECVAT - Full'!A$26:B$285,2,FALSE)</f>
        <v>Do you perform security assessments of third party companies with which you share data? (i.e. hosting providers, cloud services, PaaS, IaaS, SaaS, etc.).</v>
      </c>
      <c r="C60" s="36" t="str">
        <f>IF(LEN(VLOOKUP($A60,Questions!$B:$AA,20,FALSE))=0,"",VLOOKUP($A60,Questions!$B:$AA,20,FALSE))</f>
        <v xml:space="preserve"> </v>
      </c>
      <c r="D60" s="35" t="str">
        <f>IF(LEN(VLOOKUP($A60,Questions!$B:$AA,21,FALSE))=0,"",VLOOKUP($A60,Questions!$B:$AA,21,FALSE))</f>
        <v xml:space="preserve"> </v>
      </c>
      <c r="E60" s="35" t="str">
        <f>IF(LEN(VLOOKUP($A60,Questions!$B:$AA,22,FALSE))=0,"",VLOOKUP($A60,Questions!$B:$AA,22,FALSE))</f>
        <v xml:space="preserve"> </v>
      </c>
      <c r="F60" s="35" t="str">
        <f>IF(LEN(VLOOKUP($A60,Questions!$B:$AA,23,FALSE))=0,"",VLOOKUP($A60,Questions!$B:$AA,23,FALSE))</f>
        <v xml:space="preserve"> </v>
      </c>
      <c r="G60" s="35" t="str">
        <f>IF(LEN(VLOOKUP($A60,Questions!$B:$AA,24,FALSE))=0,"",VLOOKUP($A60,Questions!$B:$AA,24,FALSE))</f>
        <v xml:space="preserve"> </v>
      </c>
      <c r="H60" s="35" t="str">
        <f>IF(LEN(VLOOKUP($A60,Questions!$B:$AA,25,FALSE))=0,"",VLOOKUP($A60,Questions!$B:$AA,25,FALSE))</f>
        <v xml:space="preserve"> </v>
      </c>
      <c r="I60" s="36" t="str">
        <f>IF(LEN(VLOOKUP($A60,Questions!$B:$AA,26,FALSE))=0,"",VLOOKUP($A60,Questions!$B:$AA,26,FALSE))</f>
        <v xml:space="preserve"> </v>
      </c>
      <c r="J60" s="36" t="str">
        <f>IF(LEN(VLOOKUP($A60,Questions!$B:$AB,27,FALSE))=0,"",VLOOKUP($A60,Questions!$B:$AB,27,FALSE))</f>
        <v xml:space="preserve"> </v>
      </c>
    </row>
    <row r="61" spans="1:259" ht="80" customHeight="1" x14ac:dyDescent="0.15">
      <c r="A61" s="14" t="s">
        <v>142</v>
      </c>
      <c r="B61" s="28" t="str">
        <f>VLOOKUP(A61,'HECVAT - Full'!A$26:B$285,2,FALSE)</f>
        <v>Provide a brief description for why each of these third parties will have access to institution data.</v>
      </c>
      <c r="C61" s="36" t="str">
        <f>IF(LEN(VLOOKUP($A61,Questions!$B:$AA,20,FALSE))=0,"",VLOOKUP($A61,Questions!$B:$AA,20,FALSE))</f>
        <v xml:space="preserve"> </v>
      </c>
      <c r="D61" s="35" t="str">
        <f>IF(LEN(VLOOKUP($A61,Questions!$B:$AA,21,FALSE))=0,"",VLOOKUP($A61,Questions!$B:$AA,21,FALSE))</f>
        <v xml:space="preserve"> </v>
      </c>
      <c r="E61" s="35" t="str">
        <f>IF(LEN(VLOOKUP($A61,Questions!$B:$AA,22,FALSE))=0,"",VLOOKUP($A61,Questions!$B:$AA,22,FALSE))</f>
        <v xml:space="preserve"> </v>
      </c>
      <c r="F61" s="35" t="str">
        <f>IF(LEN(VLOOKUP($A61,Questions!$B:$AA,23,FALSE))=0,"",VLOOKUP($A61,Questions!$B:$AA,23,FALSE))</f>
        <v xml:space="preserve"> </v>
      </c>
      <c r="G61" s="35" t="str">
        <f>IF(LEN(VLOOKUP($A61,Questions!$B:$AA,24,FALSE))=0,"",VLOOKUP($A61,Questions!$B:$AA,24,FALSE))</f>
        <v xml:space="preserve"> </v>
      </c>
      <c r="H61" s="35" t="str">
        <f>IF(LEN(VLOOKUP($A61,Questions!$B:$AA,25,FALSE))=0,"",VLOOKUP($A61,Questions!$B:$AA,25,FALSE))</f>
        <v xml:space="preserve"> </v>
      </c>
      <c r="I61" s="36" t="str">
        <f>IF(LEN(VLOOKUP($A61,Questions!$B:$AA,26,FALSE))=0,"",VLOOKUP($A61,Questions!$B:$AA,26,FALSE))</f>
        <v xml:space="preserve"> </v>
      </c>
      <c r="J61" s="36" t="str">
        <f>IF(LEN(VLOOKUP($A61,Questions!$B:$AB,27,FALSE))=0,"",VLOOKUP($A61,Questions!$B:$AB,27,FALSE))</f>
        <v xml:space="preserve"> </v>
      </c>
    </row>
    <row r="62" spans="1:259" ht="80" customHeight="1" x14ac:dyDescent="0.15">
      <c r="A62" s="14" t="s">
        <v>143</v>
      </c>
      <c r="B62" s="28" t="str">
        <f>VLOOKUP(A62,'HECVAT - Full'!A$26:B$285,2,FALSE)</f>
        <v>What legal agreements (i.e. contracts) do you have in place with these third parties that address liability in the event of a data breach?</v>
      </c>
      <c r="C62" s="36" t="str">
        <f>IF(LEN(VLOOKUP($A62,Questions!$B:$AA,20,FALSE))=0,"",VLOOKUP($A62,Questions!$B:$AA,20,FALSE))</f>
        <v xml:space="preserve"> </v>
      </c>
      <c r="D62" s="35" t="str">
        <f>IF(LEN(VLOOKUP($A62,Questions!$B:$AA,21,FALSE))=0,"",VLOOKUP($A62,Questions!$B:$AA,21,FALSE))</f>
        <v xml:space="preserve"> </v>
      </c>
      <c r="E62" s="35" t="str">
        <f>IF(LEN(VLOOKUP($A62,Questions!$B:$AA,22,FALSE))=0,"",VLOOKUP($A62,Questions!$B:$AA,22,FALSE))</f>
        <v xml:space="preserve"> </v>
      </c>
      <c r="F62" s="35" t="str">
        <f>IF(LEN(VLOOKUP($A62,Questions!$B:$AA,23,FALSE))=0,"",VLOOKUP($A62,Questions!$B:$AA,23,FALSE))</f>
        <v xml:space="preserve"> </v>
      </c>
      <c r="G62" s="35" t="str">
        <f>IF(LEN(VLOOKUP($A62,Questions!$B:$AA,24,FALSE))=0,"",VLOOKUP($A62,Questions!$B:$AA,24,FALSE))</f>
        <v xml:space="preserve"> </v>
      </c>
      <c r="H62" s="35" t="str">
        <f>IF(LEN(VLOOKUP($A62,Questions!$B:$AA,25,FALSE))=0,"",VLOOKUP($A62,Questions!$B:$AA,25,FALSE))</f>
        <v xml:space="preserve"> </v>
      </c>
      <c r="I62" s="36" t="str">
        <f>IF(LEN(VLOOKUP($A62,Questions!$B:$AA,26,FALSE))=0,"",VLOOKUP($A62,Questions!$B:$AA,26,FALSE))</f>
        <v xml:space="preserve"> </v>
      </c>
      <c r="J62" s="36" t="str">
        <f>IF(LEN(VLOOKUP($A62,Questions!$B:$AB,27,FALSE))=0,"",VLOOKUP($A62,Questions!$B:$AB,27,FALSE))</f>
        <v xml:space="preserve"> </v>
      </c>
    </row>
    <row r="63" spans="1:259" ht="80" customHeight="1" x14ac:dyDescent="0.15">
      <c r="A63" s="14" t="s">
        <v>341</v>
      </c>
      <c r="B63" s="28" t="str">
        <f>VLOOKUP(A63,'HECVAT - Full'!A$26:B$285,2,FALSE)</f>
        <v>Do you have an implemented third party management strategy?</v>
      </c>
      <c r="C63" s="36" t="str">
        <f>IF(LEN(VLOOKUP($A63,Questions!$B:$AA,20,FALSE))=0,"",VLOOKUP($A63,Questions!$B:$AA,20,FALSE))</f>
        <v xml:space="preserve"> </v>
      </c>
      <c r="D63" s="35" t="str">
        <f>IF(LEN(VLOOKUP($A63,Questions!$B:$AA,21,FALSE))=0,"",VLOOKUP($A63,Questions!$B:$AA,21,FALSE))</f>
        <v xml:space="preserve"> </v>
      </c>
      <c r="E63" s="35" t="str">
        <f>IF(LEN(VLOOKUP($A63,Questions!$B:$AA,22,FALSE))=0,"",VLOOKUP($A63,Questions!$B:$AA,22,FALSE))</f>
        <v xml:space="preserve"> </v>
      </c>
      <c r="F63" s="35" t="str">
        <f>IF(LEN(VLOOKUP($A63,Questions!$B:$AA,23,FALSE))=0,"",VLOOKUP($A63,Questions!$B:$AA,23,FALSE))</f>
        <v xml:space="preserve"> </v>
      </c>
      <c r="G63" s="35" t="str">
        <f>IF(LEN(VLOOKUP($A63,Questions!$B:$AA,24,FALSE))=0,"",VLOOKUP($A63,Questions!$B:$AA,24,FALSE))</f>
        <v xml:space="preserve"> </v>
      </c>
      <c r="H63" s="35" t="str">
        <f>IF(LEN(VLOOKUP($A63,Questions!$B:$AA,25,FALSE))=0,"",VLOOKUP($A63,Questions!$B:$AA,25,FALSE))</f>
        <v xml:space="preserve"> </v>
      </c>
      <c r="I63" s="36" t="str">
        <f>IF(LEN(VLOOKUP($A63,Questions!$B:$AA,26,FALSE))=0,"",VLOOKUP($A63,Questions!$B:$AA,26,FALSE))</f>
        <v xml:space="preserve"> </v>
      </c>
      <c r="J63" s="36" t="str">
        <f>IF(LEN(VLOOKUP($A63,Questions!$B:$AB,27,FALSE))=0,"",VLOOKUP($A63,Questions!$B:$AB,27,FALSE))</f>
        <v xml:space="preserve"> </v>
      </c>
    </row>
    <row r="64" spans="1:259" ht="36" customHeight="1" x14ac:dyDescent="0.15">
      <c r="A64" s="388" t="str">
        <f>IF($C$30="","Consulting",IF($C$30="Yes","Consulting - All questions after this section are OPTIONAL.","Consulting - Optional based on QUALIFIER response."))</f>
        <v>Consulting - Optional based on QUALIFIER response.</v>
      </c>
      <c r="B64" s="388"/>
      <c r="C64" s="24" t="str">
        <f>C$22</f>
        <v>CIS Critical Security Controls v6.1</v>
      </c>
      <c r="D64" s="24" t="str">
        <f t="shared" ref="D64:J64" si="4">D$22</f>
        <v>HIPAA</v>
      </c>
      <c r="E64" s="24" t="str">
        <f t="shared" si="4"/>
        <v>ISO 27002:27013</v>
      </c>
      <c r="F64" s="24" t="str">
        <f t="shared" si="4"/>
        <v>NIST Cybersecurity Framework</v>
      </c>
      <c r="G64" s="24" t="str">
        <f t="shared" si="4"/>
        <v>NIST SP 800-171r1</v>
      </c>
      <c r="H64" s="24" t="str">
        <f t="shared" si="4"/>
        <v>NIST SP 800-53r4</v>
      </c>
      <c r="I64" s="24" t="str">
        <f t="shared" si="4"/>
        <v>PCI DSS</v>
      </c>
      <c r="J64" s="24" t="str">
        <f t="shared" si="4"/>
        <v>Trusted CI</v>
      </c>
    </row>
    <row r="65" spans="1:259" ht="36" customHeight="1" x14ac:dyDescent="0.15">
      <c r="A65" s="14" t="s">
        <v>144</v>
      </c>
      <c r="B65" s="28" t="str">
        <f>VLOOKUP(A65,'HECVAT - Full'!A$26:B$285,2,FALSE)</f>
        <v>Will the consulting take place on-premises?</v>
      </c>
      <c r="C65" s="36" t="str">
        <f>IF(LEN(VLOOKUP($A65,Questions!$B:$AA,20,FALSE))=0,"",VLOOKUP($A65,Questions!$B:$AA,20,FALSE))</f>
        <v xml:space="preserve"> </v>
      </c>
      <c r="D65" s="36" t="str">
        <f>IF(LEN(VLOOKUP($A65,Questions!$B:$AA,21,FALSE))=0,"",VLOOKUP($A65,Questions!$B:$AA,21,FALSE))</f>
        <v xml:space="preserve"> </v>
      </c>
      <c r="E65" s="35" t="str">
        <f>IF(LEN(VLOOKUP($A65,Questions!$B:$AA,22,FALSE))=0,"",VLOOKUP($A65,Questions!$B:$AA,22,FALSE))</f>
        <v xml:space="preserve"> </v>
      </c>
      <c r="F65" s="35" t="str">
        <f>IF(LEN(VLOOKUP($A65,Questions!$B:$AA,23,FALSE))=0,"",VLOOKUP($A65,Questions!$B:$AA,23,FALSE))</f>
        <v xml:space="preserve"> </v>
      </c>
      <c r="G65" s="36" t="str">
        <f>IF(LEN(VLOOKUP($A65,Questions!$B:$AA,24,FALSE))=0,"",VLOOKUP($A65,Questions!$B:$AA,24,FALSE))</f>
        <v xml:space="preserve"> </v>
      </c>
      <c r="H65" s="36" t="str">
        <f>IF(LEN(VLOOKUP($A65,Questions!$B:$AA,25,FALSE))=0,"",VLOOKUP($A65,Questions!$B:$AA,25,FALSE))</f>
        <v xml:space="preserve"> </v>
      </c>
      <c r="I65" s="36" t="str">
        <f>IF(LEN(VLOOKUP($A65,Questions!$B:$AA,26,FALSE))=0,"",VLOOKUP($A65,Questions!$B:$AA,26,FALSE))</f>
        <v xml:space="preserve"> </v>
      </c>
      <c r="J65" s="36" t="str">
        <f>IF(LEN(VLOOKUP($A65,Questions!$B:$AB,27,FALSE))=0,"",VLOOKUP($A65,Questions!$B:$AB,27,FALSE))</f>
        <v xml:space="preserve"> </v>
      </c>
    </row>
    <row r="66" spans="1:259" ht="63" customHeight="1" x14ac:dyDescent="0.15">
      <c r="A66" s="14" t="s">
        <v>145</v>
      </c>
      <c r="B66" s="28" t="str">
        <f>VLOOKUP(A66,'HECVAT - Full'!A$26:B$285,2,FALSE)</f>
        <v>Will the consultant require access to Institution's network resources?</v>
      </c>
      <c r="C66" s="35" t="str">
        <f>IF(LEN(VLOOKUP($A66,Questions!$B:$AA,20,FALSE))=0,"",VLOOKUP($A66,Questions!$B:$AA,20,FALSE))</f>
        <v xml:space="preserve"> </v>
      </c>
      <c r="D66" s="36" t="str">
        <f>IF(LEN(VLOOKUP($A66,Questions!$B:$AA,21,FALSE))=0,"",VLOOKUP($A66,Questions!$B:$AA,21,FALSE))</f>
        <v xml:space="preserve"> </v>
      </c>
      <c r="E66" s="35" t="str">
        <f>IF(LEN(VLOOKUP($A66,Questions!$B:$AA,22,FALSE))=0,"",VLOOKUP($A66,Questions!$B:$AA,22,FALSE))</f>
        <v xml:space="preserve"> </v>
      </c>
      <c r="F66" s="35" t="str">
        <f>IF(LEN(VLOOKUP($A66,Questions!$B:$AA,23,FALSE))=0,"",VLOOKUP($A66,Questions!$B:$AA,23,FALSE))</f>
        <v xml:space="preserve"> </v>
      </c>
      <c r="G66" s="35" t="str">
        <f>IF(LEN(VLOOKUP($A66,Questions!$B:$AA,24,FALSE))=0,"",VLOOKUP($A66,Questions!$B:$AA,24,FALSE))</f>
        <v xml:space="preserve"> </v>
      </c>
      <c r="H66" s="35" t="str">
        <f>IF(LEN(VLOOKUP($A66,Questions!$B:$AA,25,FALSE))=0,"",VLOOKUP($A66,Questions!$B:$AA,25,FALSE))</f>
        <v xml:space="preserve"> </v>
      </c>
      <c r="I66" s="36" t="str">
        <f>IF(LEN(VLOOKUP($A66,Questions!$B:$AA,26,FALSE))=0,"",VLOOKUP($A66,Questions!$B:$AA,26,FALSE))</f>
        <v xml:space="preserve"> </v>
      </c>
      <c r="J66" s="36" t="str">
        <f>IF(LEN(VLOOKUP($A66,Questions!$B:$AB,27,FALSE))=0,"",VLOOKUP($A66,Questions!$B:$AB,27,FALSE))</f>
        <v xml:space="preserve"> </v>
      </c>
    </row>
    <row r="67" spans="1:259" ht="63" customHeight="1" x14ac:dyDescent="0.15">
      <c r="A67" s="14" t="s">
        <v>146</v>
      </c>
      <c r="B67" s="28" t="str">
        <f>VLOOKUP(A67,'HECVAT - Full'!A$26:B$285,2,FALSE)</f>
        <v>Will the consultant require access to hardware in the Institution's data centers?</v>
      </c>
      <c r="C67" s="35" t="str">
        <f>IF(LEN(VLOOKUP($A67,Questions!$B:$AA,20,FALSE))=0,"",VLOOKUP($A67,Questions!$B:$AA,20,FALSE))</f>
        <v xml:space="preserve"> </v>
      </c>
      <c r="D67" s="36" t="str">
        <f>IF(LEN(VLOOKUP($A67,Questions!$B:$AA,21,FALSE))=0,"",VLOOKUP($A67,Questions!$B:$AA,21,FALSE))</f>
        <v xml:space="preserve"> </v>
      </c>
      <c r="E67" s="35" t="str">
        <f>IF(LEN(VLOOKUP($A67,Questions!$B:$AA,22,FALSE))=0,"",VLOOKUP($A67,Questions!$B:$AA,22,FALSE))</f>
        <v xml:space="preserve"> </v>
      </c>
      <c r="F67" s="35" t="str">
        <f>IF(LEN(VLOOKUP($A67,Questions!$B:$AA,23,FALSE))=0,"",VLOOKUP($A67,Questions!$B:$AA,23,FALSE))</f>
        <v xml:space="preserve"> </v>
      </c>
      <c r="G67" s="35" t="str">
        <f>IF(LEN(VLOOKUP($A67,Questions!$B:$AA,24,FALSE))=0,"",VLOOKUP($A67,Questions!$B:$AA,24,FALSE))</f>
        <v xml:space="preserve"> </v>
      </c>
      <c r="H67" s="36" t="str">
        <f>IF(LEN(VLOOKUP($A67,Questions!$B:$AA,25,FALSE))=0,"",VLOOKUP($A67,Questions!$B:$AA,25,FALSE))</f>
        <v xml:space="preserve"> </v>
      </c>
      <c r="I67" s="36" t="str">
        <f>IF(LEN(VLOOKUP($A67,Questions!$B:$AA,26,FALSE))=0,"",VLOOKUP($A67,Questions!$B:$AA,26,FALSE))</f>
        <v xml:space="preserve"> </v>
      </c>
      <c r="J67" s="36" t="str">
        <f>IF(LEN(VLOOKUP($A67,Questions!$B:$AB,27,FALSE))=0,"",VLOOKUP($A67,Questions!$B:$AB,27,FALSE))</f>
        <v xml:space="preserve"> </v>
      </c>
    </row>
    <row r="68" spans="1:259" ht="48" customHeight="1" x14ac:dyDescent="0.15">
      <c r="A68" s="14" t="s">
        <v>147</v>
      </c>
      <c r="B68" s="28" t="str">
        <f>VLOOKUP(A68,'HECVAT - Full'!A$26:B$285,2,FALSE)</f>
        <v>Will the consultant require an account within the Institution's domain (@*.edu)?</v>
      </c>
      <c r="C68" s="35" t="str">
        <f>IF(LEN(VLOOKUP($A68,Questions!$B:$AA,20,FALSE))=0,"",VLOOKUP($A68,Questions!$B:$AA,20,FALSE))</f>
        <v xml:space="preserve"> </v>
      </c>
      <c r="D68" s="36" t="str">
        <f>IF(LEN(VLOOKUP($A68,Questions!$B:$AA,21,FALSE))=0,"",VLOOKUP($A68,Questions!$B:$AA,21,FALSE))</f>
        <v xml:space="preserve"> </v>
      </c>
      <c r="E68" s="36" t="str">
        <f>IF(LEN(VLOOKUP($A68,Questions!$B:$AA,22,FALSE))=0,"",VLOOKUP($A68,Questions!$B:$AA,22,FALSE))</f>
        <v xml:space="preserve"> </v>
      </c>
      <c r="F68" s="35" t="str">
        <f>IF(LEN(VLOOKUP($A68,Questions!$B:$AA,23,FALSE))=0,"",VLOOKUP($A68,Questions!$B:$AA,23,FALSE))</f>
        <v xml:space="preserve"> </v>
      </c>
      <c r="G68" s="36" t="str">
        <f>IF(LEN(VLOOKUP($A68,Questions!$B:$AA,24,FALSE))=0,"",VLOOKUP($A68,Questions!$B:$AA,24,FALSE))</f>
        <v xml:space="preserve"> </v>
      </c>
      <c r="H68" s="36" t="str">
        <f>IF(LEN(VLOOKUP($A68,Questions!$B:$AA,25,FALSE))=0,"",VLOOKUP($A68,Questions!$B:$AA,25,FALSE))</f>
        <v xml:space="preserve"> </v>
      </c>
      <c r="I68" s="36" t="str">
        <f>IF(LEN(VLOOKUP($A68,Questions!$B:$AA,26,FALSE))=0,"",VLOOKUP($A68,Questions!$B:$AA,26,FALSE))</f>
        <v xml:space="preserve"> </v>
      </c>
      <c r="J68" s="36" t="str">
        <f>IF(LEN(VLOOKUP($A68,Questions!$B:$AB,27,FALSE))=0,"",VLOOKUP($A68,Questions!$B:$AB,27,FALSE))</f>
        <v xml:space="preserve"> </v>
      </c>
    </row>
    <row r="69" spans="1:259" ht="48" customHeight="1" x14ac:dyDescent="0.15">
      <c r="A69" s="14" t="s">
        <v>148</v>
      </c>
      <c r="B69" s="28" t="str">
        <f>VLOOKUP(A69,'HECVAT - Full'!A$26:B$285,2,FALSE)</f>
        <v>Has the consultant received training on [sensitive, HIPAA, PCI, etc.] data handling?</v>
      </c>
      <c r="C69" s="35" t="str">
        <f>IF(LEN(VLOOKUP($A69,Questions!$B:$AA,20,FALSE))=0,"",VLOOKUP($A69,Questions!$B:$AA,20,FALSE))</f>
        <v xml:space="preserve"> </v>
      </c>
      <c r="D69" s="36" t="str">
        <f>IF(LEN(VLOOKUP($A69,Questions!$B:$AA,21,FALSE))=0,"",VLOOKUP($A69,Questions!$B:$AA,21,FALSE))</f>
        <v xml:space="preserve"> </v>
      </c>
      <c r="E69" s="35" t="str">
        <f>IF(LEN(VLOOKUP($A69,Questions!$B:$AA,22,FALSE))=0,"",VLOOKUP($A69,Questions!$B:$AA,22,FALSE))</f>
        <v xml:space="preserve"> </v>
      </c>
      <c r="F69" s="35" t="str">
        <f>IF(LEN(VLOOKUP($A69,Questions!$B:$AA,23,FALSE))=0,"",VLOOKUP($A69,Questions!$B:$AA,23,FALSE))</f>
        <v xml:space="preserve"> </v>
      </c>
      <c r="G69" s="36" t="str">
        <f>IF(LEN(VLOOKUP($A69,Questions!$B:$AA,24,FALSE))=0,"",VLOOKUP($A69,Questions!$B:$AA,24,FALSE))</f>
        <v xml:space="preserve"> </v>
      </c>
      <c r="H69" s="36" t="str">
        <f>IF(LEN(VLOOKUP($A69,Questions!$B:$AA,25,FALSE))=0,"",VLOOKUP($A69,Questions!$B:$AA,25,FALSE))</f>
        <v xml:space="preserve"> </v>
      </c>
      <c r="I69" s="36" t="str">
        <f>IF(LEN(VLOOKUP($A69,Questions!$B:$AA,26,FALSE))=0,"",VLOOKUP($A69,Questions!$B:$AA,26,FALSE))</f>
        <v xml:space="preserve"> </v>
      </c>
      <c r="J69" s="36" t="str">
        <f>IF(LEN(VLOOKUP($A69,Questions!$B:$AB,27,FALSE))=0,"",VLOOKUP($A69,Questions!$B:$AB,27,FALSE))</f>
        <v xml:space="preserve"> </v>
      </c>
    </row>
    <row r="70" spans="1:259" ht="48" customHeight="1" x14ac:dyDescent="0.15">
      <c r="A70" s="14" t="s">
        <v>149</v>
      </c>
      <c r="B70" s="28" t="str">
        <f>VLOOKUP(A70,'HECVAT - Full'!A$26:B$285,2,FALSE)</f>
        <v>Will any data be transferred to the consultant's possession?</v>
      </c>
      <c r="C70" s="35" t="str">
        <f>IF(LEN(VLOOKUP($A70,Questions!$B:$AA,20,FALSE))=0,"",VLOOKUP($A70,Questions!$B:$AA,20,FALSE))</f>
        <v xml:space="preserve"> </v>
      </c>
      <c r="D70" s="36" t="str">
        <f>IF(LEN(VLOOKUP($A70,Questions!$B:$AA,21,FALSE))=0,"",VLOOKUP($A70,Questions!$B:$AA,21,FALSE))</f>
        <v xml:space="preserve"> </v>
      </c>
      <c r="E70" s="35" t="str">
        <f>IF(LEN(VLOOKUP($A70,Questions!$B:$AA,22,FALSE))=0,"",VLOOKUP($A70,Questions!$B:$AA,22,FALSE))</f>
        <v xml:space="preserve"> </v>
      </c>
      <c r="F70" s="35" t="str">
        <f>IF(LEN(VLOOKUP($A70,Questions!$B:$AA,23,FALSE))=0,"",VLOOKUP($A70,Questions!$B:$AA,23,FALSE))</f>
        <v xml:space="preserve"> </v>
      </c>
      <c r="G70" s="35" t="str">
        <f>IF(LEN(VLOOKUP($A70,Questions!$B:$AA,24,FALSE))=0,"",VLOOKUP($A70,Questions!$B:$AA,24,FALSE))</f>
        <v xml:space="preserve"> </v>
      </c>
      <c r="H70" s="35" t="str">
        <f>IF(LEN(VLOOKUP($A70,Questions!$B:$AA,25,FALSE))=0,"",VLOOKUP($A70,Questions!$B:$AA,25,FALSE))</f>
        <v xml:space="preserve"> </v>
      </c>
      <c r="I70" s="36" t="str">
        <f>IF(LEN(VLOOKUP($A70,Questions!$B:$AA,26,FALSE))=0,"",VLOOKUP($A70,Questions!$B:$AA,26,FALSE))</f>
        <v xml:space="preserve"> </v>
      </c>
      <c r="J70" s="36" t="str">
        <f>IF(LEN(VLOOKUP($A70,Questions!$B:$AB,27,FALSE))=0,"",VLOOKUP($A70,Questions!$B:$AB,27,FALSE))</f>
        <v xml:space="preserve"> </v>
      </c>
    </row>
    <row r="71" spans="1:259" s="1" customFormat="1" ht="48" customHeight="1" x14ac:dyDescent="0.2">
      <c r="A71" s="14" t="s">
        <v>150</v>
      </c>
      <c r="B71" s="28" t="str">
        <f>VLOOKUP(A71,'HECVAT - Full'!A$26:B$285,2,FALSE)</f>
        <v>Is it encrypted (at rest) while in the consultant's possession?</v>
      </c>
      <c r="C71" s="35" t="str">
        <f>IF(LEN(VLOOKUP($A71,Questions!$B:$AA,20,FALSE))=0,"",VLOOKUP($A71,Questions!$B:$AA,20,FALSE))</f>
        <v xml:space="preserve"> </v>
      </c>
      <c r="D71" s="36" t="str">
        <f>IF(LEN(VLOOKUP($A71,Questions!$B:$AA,21,FALSE))=0,"",VLOOKUP($A71,Questions!$B:$AA,21,FALSE))</f>
        <v xml:space="preserve"> </v>
      </c>
      <c r="E71" s="35" t="str">
        <f>IF(LEN(VLOOKUP($A71,Questions!$B:$AA,22,FALSE))=0,"",VLOOKUP($A71,Questions!$B:$AA,22,FALSE))</f>
        <v xml:space="preserve"> </v>
      </c>
      <c r="F71" s="35" t="str">
        <f>IF(LEN(VLOOKUP($A71,Questions!$B:$AA,23,FALSE))=0,"",VLOOKUP($A71,Questions!$B:$AA,23,FALSE))</f>
        <v xml:space="preserve"> </v>
      </c>
      <c r="G71" s="35" t="str">
        <f>IF(LEN(VLOOKUP($A71,Questions!$B:$AA,24,FALSE))=0,"",VLOOKUP($A71,Questions!$B:$AA,24,FALSE))</f>
        <v xml:space="preserve"> </v>
      </c>
      <c r="H71" s="35" t="str">
        <f>IF(LEN(VLOOKUP($A71,Questions!$B:$AA,25,FALSE))=0,"",VLOOKUP($A71,Questions!$B:$AA,25,FALSE))</f>
        <v xml:space="preserve"> </v>
      </c>
      <c r="I71" s="36" t="str">
        <f>IF(LEN(VLOOKUP($A71,Questions!$B:$AA,26,FALSE))=0,"",VLOOKUP($A71,Questions!$B:$AA,26,FALSE))</f>
        <v xml:space="preserve"> </v>
      </c>
      <c r="J71" s="36" t="str">
        <f>IF(LEN(VLOOKUP($A71,Questions!$B:$AB,27,FALSE))=0,"",VLOOKUP($A71,Questions!$B:$AB,27,FALSE))</f>
        <v xml:space="preserve"> </v>
      </c>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row>
    <row r="72" spans="1:259" ht="36" customHeight="1" x14ac:dyDescent="0.15">
      <c r="A72" s="14" t="s">
        <v>151</v>
      </c>
      <c r="B72" s="28" t="str">
        <f>VLOOKUP(A72,'HECVAT - Full'!A$26:B$285,2,FALSE)</f>
        <v>Will the consultant need remote access to the Institution's network or systems?</v>
      </c>
      <c r="C72" s="35" t="str">
        <f>IF(LEN(VLOOKUP($A72,Questions!$B:$AA,20,FALSE))=0,"",VLOOKUP($A72,Questions!$B:$AA,20,FALSE))</f>
        <v xml:space="preserve"> </v>
      </c>
      <c r="D72" s="36" t="str">
        <f>IF(LEN(VLOOKUP($A72,Questions!$B:$AA,21,FALSE))=0,"",VLOOKUP($A72,Questions!$B:$AA,21,FALSE))</f>
        <v xml:space="preserve"> </v>
      </c>
      <c r="E72" s="35" t="str">
        <f>IF(LEN(VLOOKUP($A72,Questions!$B:$AA,22,FALSE))=0,"",VLOOKUP($A72,Questions!$B:$AA,22,FALSE))</f>
        <v xml:space="preserve"> </v>
      </c>
      <c r="F72" s="35" t="str">
        <f>IF(LEN(VLOOKUP($A72,Questions!$B:$AA,23,FALSE))=0,"",VLOOKUP($A72,Questions!$B:$AA,23,FALSE))</f>
        <v xml:space="preserve"> </v>
      </c>
      <c r="G72" s="36" t="str">
        <f>IF(LEN(VLOOKUP($A72,Questions!$B:$AA,24,FALSE))=0,"",VLOOKUP($A72,Questions!$B:$AA,24,FALSE))</f>
        <v xml:space="preserve"> </v>
      </c>
      <c r="H72" s="36" t="str">
        <f>IF(LEN(VLOOKUP($A72,Questions!$B:$AA,25,FALSE))=0,"",VLOOKUP($A72,Questions!$B:$AA,25,FALSE))</f>
        <v xml:space="preserve"> </v>
      </c>
      <c r="I72" s="36" t="str">
        <f>IF(LEN(VLOOKUP($A72,Questions!$B:$AA,26,FALSE))=0,"",VLOOKUP($A72,Questions!$B:$AA,26,FALSE))</f>
        <v xml:space="preserve"> </v>
      </c>
      <c r="J72" s="36" t="str">
        <f>IF(LEN(VLOOKUP($A72,Questions!$B:$AB,27,FALSE))=0,"",VLOOKUP($A72,Questions!$B:$AB,27,FALSE))</f>
        <v xml:space="preserve"> </v>
      </c>
    </row>
    <row r="73" spans="1:259" s="1" customFormat="1" ht="36" customHeight="1" x14ac:dyDescent="0.2">
      <c r="A73" s="14" t="s">
        <v>152</v>
      </c>
      <c r="B73" s="28" t="str">
        <f>VLOOKUP(A73,'HECVAT - Full'!A$26:B$285,2,FALSE)</f>
        <v>Can we restrict that access based on source IP address?</v>
      </c>
      <c r="C73" s="36" t="str">
        <f>IF(LEN(VLOOKUP($A73,Questions!$B:$AA,20,FALSE))=0,"",VLOOKUP($A73,Questions!$B:$AA,20,FALSE))</f>
        <v xml:space="preserve"> </v>
      </c>
      <c r="D73" s="36" t="str">
        <f>IF(LEN(VLOOKUP($A73,Questions!$B:$AA,21,FALSE))=0,"",VLOOKUP($A73,Questions!$B:$AA,21,FALSE))</f>
        <v xml:space="preserve"> </v>
      </c>
      <c r="E73" s="35" t="str">
        <f>IF(LEN(VLOOKUP($A73,Questions!$B:$AA,22,FALSE))=0,"",VLOOKUP($A73,Questions!$B:$AA,22,FALSE))</f>
        <v xml:space="preserve"> </v>
      </c>
      <c r="F73" s="35" t="str">
        <f>IF(LEN(VLOOKUP($A73,Questions!$B:$AA,23,FALSE))=0,"",VLOOKUP($A73,Questions!$B:$AA,23,FALSE))</f>
        <v xml:space="preserve"> </v>
      </c>
      <c r="G73" s="36" t="str">
        <f>IF(LEN(VLOOKUP($A73,Questions!$B:$AA,24,FALSE))=0,"",VLOOKUP($A73,Questions!$B:$AA,24,FALSE))</f>
        <v xml:space="preserve"> </v>
      </c>
      <c r="H73" s="36" t="str">
        <f>IF(LEN(VLOOKUP($A73,Questions!$B:$AA,25,FALSE))=0,"",VLOOKUP($A73,Questions!$B:$AA,25,FALSE))</f>
        <v xml:space="preserve"> </v>
      </c>
      <c r="I73" s="36" t="str">
        <f>IF(LEN(VLOOKUP($A73,Questions!$B:$AA,26,FALSE))=0,"",VLOOKUP($A73,Questions!$B:$AA,26,FALSE))</f>
        <v xml:space="preserve"> </v>
      </c>
      <c r="J73" s="36" t="str">
        <f>IF(LEN(VLOOKUP($A73,Questions!$B:$AB,27,FALSE))=0,"",VLOOKUP($A73,Questions!$B:$AB,27,FALSE))</f>
        <v xml:space="preserve"> </v>
      </c>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row>
    <row r="74" spans="1:259" ht="36" customHeight="1" x14ac:dyDescent="0.15">
      <c r="A74" s="388" t="str">
        <f>IF($C$30="","Application/Service Security",IF($C$30="Yes","App/Service Security - Optional based on QUALIFIER response.","Application/Service Security"))</f>
        <v>Application/Service Security</v>
      </c>
      <c r="B74" s="388"/>
      <c r="C74" s="24" t="str">
        <f>C$22</f>
        <v>CIS Critical Security Controls v6.1</v>
      </c>
      <c r="D74" s="24" t="str">
        <f t="shared" ref="D74:J74" si="5">D$22</f>
        <v>HIPAA</v>
      </c>
      <c r="E74" s="24" t="str">
        <f t="shared" si="5"/>
        <v>ISO 27002:27013</v>
      </c>
      <c r="F74" s="24" t="str">
        <f t="shared" si="5"/>
        <v>NIST Cybersecurity Framework</v>
      </c>
      <c r="G74" s="24" t="str">
        <f t="shared" si="5"/>
        <v>NIST SP 800-171r1</v>
      </c>
      <c r="H74" s="24" t="str">
        <f t="shared" si="5"/>
        <v>NIST SP 800-53r4</v>
      </c>
      <c r="I74" s="24" t="str">
        <f t="shared" si="5"/>
        <v>PCI DSS</v>
      </c>
      <c r="J74" s="24" t="str">
        <f t="shared" si="5"/>
        <v>Trusted CI</v>
      </c>
    </row>
    <row r="75" spans="1:259" ht="49.25" customHeight="1" x14ac:dyDescent="0.15">
      <c r="A75" s="14" t="s">
        <v>153</v>
      </c>
      <c r="B75" s="28" t="str">
        <f>VLOOKUP(A75,'HECVAT - Full'!A$26:B$285,2,FALSE)</f>
        <v>Are access controls for institutional accounts based on structured rules, such as role-based access control (RBAC), attribute-based access control (ABAC) or policy-based access control (PBAC)?</v>
      </c>
      <c r="C75" s="35" t="str">
        <f>IF(LEN(VLOOKUP($A75,Questions!$B:$AA,20,FALSE))=0,"",VLOOKUP($A75,Questions!$B:$AA,20,FALSE))</f>
        <v xml:space="preserve"> </v>
      </c>
      <c r="D75" s="36" t="str">
        <f>IF(LEN(VLOOKUP($A75,Questions!$B:$AA,21,FALSE))=0,"",VLOOKUP($A75,Questions!$B:$AA,21,FALSE))</f>
        <v xml:space="preserve"> </v>
      </c>
      <c r="E75" s="36" t="str">
        <f>IF(LEN(VLOOKUP($A75,Questions!$B:$AA,22,FALSE))=0,"",VLOOKUP($A75,Questions!$B:$AA,22,FALSE))</f>
        <v xml:space="preserve"> </v>
      </c>
      <c r="F75" s="35" t="str">
        <f>IF(LEN(VLOOKUP($A75,Questions!$B:$AA,23,FALSE))=0,"",VLOOKUP($A75,Questions!$B:$AA,23,FALSE))</f>
        <v xml:space="preserve"> </v>
      </c>
      <c r="G75" s="36" t="str">
        <f>IF(LEN(VLOOKUP($A75,Questions!$B:$AA,24,FALSE))=0,"",VLOOKUP($A75,Questions!$B:$AA,24,FALSE))</f>
        <v xml:space="preserve"> </v>
      </c>
      <c r="H75" s="36" t="str">
        <f>IF(LEN(VLOOKUP($A75,Questions!$B:$AA,25,FALSE))=0,"",VLOOKUP($A75,Questions!$B:$AA,25,FALSE))</f>
        <v xml:space="preserve"> </v>
      </c>
      <c r="I75" s="36" t="str">
        <f>IF(LEN(VLOOKUP($A75,Questions!$B:$AA,26,FALSE))=0,"",VLOOKUP($A75,Questions!$B:$AA,26,FALSE))</f>
        <v xml:space="preserve"> </v>
      </c>
      <c r="J75" s="36" t="str">
        <f>IF(LEN(VLOOKUP($A75,Questions!$B:$AB,27,FALSE))=0,"",VLOOKUP($A75,Questions!$B:$AB,27,FALSE))</f>
        <v xml:space="preserve"> </v>
      </c>
    </row>
    <row r="76" spans="1:259" ht="48" customHeight="1" x14ac:dyDescent="0.15">
      <c r="A76" s="14" t="s">
        <v>154</v>
      </c>
      <c r="B76" s="28" t="str">
        <f>VLOOKUP(A76,'HECVAT - Full'!A$26:B$285,2,FALSE)</f>
        <v>Are access controls for staff within your organization based on structured rules, such as RBAC, ABAC, or PBAC?</v>
      </c>
      <c r="C76" s="35" t="str">
        <f>IF(LEN(VLOOKUP($A76,Questions!$B:$AA,20,FALSE))=0,"",VLOOKUP($A76,Questions!$B:$AA,20,FALSE))</f>
        <v xml:space="preserve"> </v>
      </c>
      <c r="D76" s="36" t="str">
        <f>IF(LEN(VLOOKUP($A76,Questions!$B:$AA,21,FALSE))=0,"",VLOOKUP($A76,Questions!$B:$AA,21,FALSE))</f>
        <v xml:space="preserve"> </v>
      </c>
      <c r="E76" s="35" t="str">
        <f>IF(LEN(VLOOKUP($A76,Questions!$B:$AA,22,FALSE))=0,"",VLOOKUP($A76,Questions!$B:$AA,22,FALSE))</f>
        <v xml:space="preserve"> </v>
      </c>
      <c r="F76" s="35" t="str">
        <f>IF(LEN(VLOOKUP($A76,Questions!$B:$AA,23,FALSE))=0,"",VLOOKUP($A76,Questions!$B:$AA,23,FALSE))</f>
        <v xml:space="preserve"> </v>
      </c>
      <c r="G76" s="36" t="str">
        <f>IF(LEN(VLOOKUP($A76,Questions!$B:$AA,24,FALSE))=0,"",VLOOKUP($A76,Questions!$B:$AA,24,FALSE))</f>
        <v xml:space="preserve"> </v>
      </c>
      <c r="H76" s="36" t="str">
        <f>IF(LEN(VLOOKUP($A76,Questions!$B:$AA,25,FALSE))=0,"",VLOOKUP($A76,Questions!$B:$AA,25,FALSE))</f>
        <v xml:space="preserve"> </v>
      </c>
      <c r="I76" s="36" t="str">
        <f>IF(LEN(VLOOKUP($A76,Questions!$B:$AA,26,FALSE))=0,"",VLOOKUP($A76,Questions!$B:$AA,26,FALSE))</f>
        <v xml:space="preserve"> </v>
      </c>
      <c r="J76" s="36" t="str">
        <f>IF(LEN(VLOOKUP($A76,Questions!$B:$AB,27,FALSE))=0,"",VLOOKUP($A76,Questions!$B:$AB,27,FALSE))</f>
        <v xml:space="preserve"> </v>
      </c>
    </row>
    <row r="77" spans="1:259" ht="48" customHeight="1" x14ac:dyDescent="0.15">
      <c r="A77" s="14" t="s">
        <v>426</v>
      </c>
      <c r="B77" s="28" t="str">
        <f>VLOOKUP(A77,'HECVAT - Full'!A$26:B$285,2,FALSE)</f>
        <v>Does the system provide data input validation and error messages?</v>
      </c>
      <c r="C77" s="255" t="str">
        <f>IF(LEN(VLOOKUP($A77,Questions!$B:$AA,20,FALSE))=0,"",VLOOKUP($A77,Questions!$B:$AA,20,FALSE))</f>
        <v xml:space="preserve"> </v>
      </c>
      <c r="D77" s="256" t="str">
        <f>IF(LEN(VLOOKUP($A77,Questions!$B:$AA,21,FALSE))=0,"",VLOOKUP($A77,Questions!$B:$AA,21,FALSE))</f>
        <v xml:space="preserve"> </v>
      </c>
      <c r="E77" s="255" t="str">
        <f>IF(LEN(VLOOKUP($A77,Questions!$B:$AA,22,FALSE))=0,"",VLOOKUP($A77,Questions!$B:$AA,22,FALSE))</f>
        <v xml:space="preserve"> </v>
      </c>
      <c r="F77" s="255" t="str">
        <f>IF(LEN(VLOOKUP($A77,Questions!$B:$AA,23,FALSE))=0,"",VLOOKUP($A77,Questions!$B:$AA,23,FALSE))</f>
        <v xml:space="preserve"> </v>
      </c>
      <c r="G77" s="255" t="str">
        <f>IF(LEN(VLOOKUP($A77,Questions!$B:$AA,24,FALSE))=0,"",VLOOKUP($A77,Questions!$B:$AA,24,FALSE))</f>
        <v xml:space="preserve"> </v>
      </c>
      <c r="H77" s="255" t="str">
        <f>IF(LEN(VLOOKUP($A77,Questions!$B:$AA,25,FALSE))=0,"",VLOOKUP($A77,Questions!$B:$AA,25,FALSE))</f>
        <v xml:space="preserve"> </v>
      </c>
      <c r="I77" s="255" t="str">
        <f>IF(LEN(VLOOKUP($A77,Questions!$B:$AA,26,FALSE))=0,"",VLOOKUP($A77,Questions!$B:$AA,26,FALSE))</f>
        <v xml:space="preserve"> </v>
      </c>
      <c r="J77" s="255" t="str">
        <f>IF(LEN(VLOOKUP($A77,Questions!$B:$AB,27,FALSE))=0,"",VLOOKUP($A77,Questions!$B:$AB,27,FALSE))</f>
        <v xml:space="preserve"> </v>
      </c>
    </row>
    <row r="78" spans="1:259" ht="64.25" customHeight="1" x14ac:dyDescent="0.15">
      <c r="A78" s="14" t="s">
        <v>155</v>
      </c>
      <c r="B78" s="28" t="str">
        <f>VLOOKUP(A78,'HECVAT - Full'!A$26:B$285,2,FALSE)</f>
        <v>Are you using a web application firewall (WAF)?</v>
      </c>
      <c r="C78" s="35" t="str">
        <f>IF(LEN(VLOOKUP($A78,Questions!$B:$AA,20,FALSE))=0,"",VLOOKUP($A78,Questions!$B:$AA,20,FALSE))</f>
        <v xml:space="preserve"> </v>
      </c>
      <c r="D78" s="36" t="str">
        <f>IF(LEN(VLOOKUP($A78,Questions!$B:$AA,21,FALSE))=0,"",VLOOKUP($A78,Questions!$B:$AA,21,FALSE))</f>
        <v xml:space="preserve"> </v>
      </c>
      <c r="E78" s="35" t="str">
        <f>IF(LEN(VLOOKUP($A78,Questions!$B:$AA,22,FALSE))=0,"",VLOOKUP($A78,Questions!$B:$AA,22,FALSE))</f>
        <v xml:space="preserve"> </v>
      </c>
      <c r="F78" s="35" t="str">
        <f>IF(LEN(VLOOKUP($A78,Questions!$B:$AA,23,FALSE))=0,"",VLOOKUP($A78,Questions!$B:$AA,23,FALSE))</f>
        <v xml:space="preserve"> </v>
      </c>
      <c r="G78" s="35" t="str">
        <f>IF(LEN(VLOOKUP($A78,Questions!$B:$AA,24,FALSE))=0,"",VLOOKUP($A78,Questions!$B:$AA,24,FALSE))</f>
        <v xml:space="preserve"> </v>
      </c>
      <c r="H78" s="35" t="str">
        <f>IF(LEN(VLOOKUP($A78,Questions!$B:$AA,25,FALSE))=0,"",VLOOKUP($A78,Questions!$B:$AA,25,FALSE))</f>
        <v xml:space="preserve"> </v>
      </c>
      <c r="I78" s="255" t="str">
        <f>IF(LEN(VLOOKUP($A78,Questions!$B:$AA,26,FALSE))=0,"",VLOOKUP($A78,Questions!$B:$AA,26,FALSE))</f>
        <v xml:space="preserve"> </v>
      </c>
      <c r="J78" s="255" t="str">
        <f>IF(LEN(VLOOKUP($A78,Questions!$B:$AB,27,FALSE))=0,"",VLOOKUP($A78,Questions!$B:$AB,27,FALSE))</f>
        <v xml:space="preserve"> </v>
      </c>
    </row>
    <row r="79" spans="1:259" ht="63" customHeight="1" x14ac:dyDescent="0.15">
      <c r="A79" s="134" t="s">
        <v>156</v>
      </c>
      <c r="B79" s="28" t="str">
        <f>VLOOKUP(A79,'HECVAT - Full'!A$26:B$285,2,FALSE)</f>
        <v>Do you have a process and implemented procedures for managing your software supply chain (e.g. libraries, repositories, frameworks, etc)</v>
      </c>
      <c r="C79" s="35" t="str">
        <f>IF(LEN(VLOOKUP($A79,Questions!$B:$AA,20,FALSE))=0,"",VLOOKUP($A79,Questions!$B:$AA,20,FALSE))</f>
        <v xml:space="preserve"> </v>
      </c>
      <c r="D79" s="36" t="str">
        <f>IF(LEN(VLOOKUP($A79,Questions!$B:$AA,21,FALSE))=0,"",VLOOKUP($A79,Questions!$B:$AA,21,FALSE))</f>
        <v xml:space="preserve"> </v>
      </c>
      <c r="E79" s="36" t="str">
        <f>IF(LEN(VLOOKUP($A79,Questions!$B:$AA,22,FALSE))=0,"",VLOOKUP($A79,Questions!$B:$AA,22,FALSE))</f>
        <v xml:space="preserve"> </v>
      </c>
      <c r="F79" s="35" t="str">
        <f>IF(LEN(VLOOKUP($A79,Questions!$B:$AA,23,FALSE))=0,"",VLOOKUP($A79,Questions!$B:$AA,23,FALSE))</f>
        <v xml:space="preserve"> </v>
      </c>
      <c r="G79" s="36" t="str">
        <f>IF(LEN(VLOOKUP($A79,Questions!$B:$AA,24,FALSE))=0,"",VLOOKUP($A79,Questions!$B:$AA,24,FALSE))</f>
        <v xml:space="preserve"> </v>
      </c>
      <c r="H79" s="36" t="str">
        <f>IF(LEN(VLOOKUP($A79,Questions!$B:$AA,25,FALSE))=0,"",VLOOKUP($A79,Questions!$B:$AA,25,FALSE))</f>
        <v xml:space="preserve"> </v>
      </c>
      <c r="I79" s="36" t="str">
        <f>IF(LEN(VLOOKUP($A79,Questions!$B:$AA,26,FALSE))=0,"",VLOOKUP($A79,Questions!$B:$AA,26,FALSE))</f>
        <v xml:space="preserve"> </v>
      </c>
      <c r="J79" s="36" t="str">
        <f>IF(LEN(VLOOKUP($A79,Questions!$B:$AB,27,FALSE))=0,"",VLOOKUP($A79,Questions!$B:$AB,27,FALSE))</f>
        <v xml:space="preserve"> </v>
      </c>
    </row>
    <row r="80" spans="1:259" ht="53" customHeight="1" x14ac:dyDescent="0.15">
      <c r="A80" s="14" t="s">
        <v>157</v>
      </c>
      <c r="B80" s="28" t="str">
        <f>VLOOKUP(A80,'HECVAT - Full'!A$26:B$285,2,FALSE)</f>
        <v>Are only currently supported operating system(s), software, and libraries leveraged by the system(s)/application(s) that will have access to institution's data?</v>
      </c>
      <c r="C80" s="255" t="str">
        <f>IF(LEN(VLOOKUP($A80,Questions!$B:$AA,20,FALSE))=0,"",VLOOKUP($A80,Questions!$B:$AA,20,FALSE))</f>
        <v xml:space="preserve"> </v>
      </c>
      <c r="D80" s="256" t="str">
        <f>IF(LEN(VLOOKUP($A80,Questions!$B:$AA,21,FALSE))=0,"",VLOOKUP($A80,Questions!$B:$AA,21,FALSE))</f>
        <v xml:space="preserve"> </v>
      </c>
      <c r="E80" s="255" t="str">
        <f>IF(LEN(VLOOKUP($A80,Questions!$B:$AA,22,FALSE))=0,"",VLOOKUP($A80,Questions!$B:$AA,22,FALSE))</f>
        <v xml:space="preserve"> </v>
      </c>
      <c r="F80" s="255" t="str">
        <f>IF(LEN(VLOOKUP($A80,Questions!$B:$AA,23,FALSE))=0,"",VLOOKUP($A80,Questions!$B:$AA,23,FALSE))</f>
        <v xml:space="preserve"> </v>
      </c>
      <c r="G80" s="255" t="str">
        <f>IF(LEN(VLOOKUP($A80,Questions!$B:$AA,24,FALSE))=0,"",VLOOKUP($A80,Questions!$B:$AA,24,FALSE))</f>
        <v xml:space="preserve"> </v>
      </c>
      <c r="H80" s="255" t="str">
        <f>IF(LEN(VLOOKUP($A80,Questions!$B:$AA,25,FALSE))=0,"",VLOOKUP($A80,Questions!$B:$AA,25,FALSE))</f>
        <v xml:space="preserve"> </v>
      </c>
      <c r="I80" s="256" t="str">
        <f>IF(LEN(VLOOKUP($A80,Questions!$B:$AA,26,FALSE))=0,"",VLOOKUP($A80,Questions!$B:$AA,26,FALSE))</f>
        <v xml:space="preserve"> </v>
      </c>
      <c r="J80" s="256" t="str">
        <f>IF(LEN(VLOOKUP($A80,Questions!$B:$AB,27,FALSE))=0,"",VLOOKUP($A80,Questions!$B:$AB,27,FALSE))</f>
        <v xml:space="preserve"> </v>
      </c>
    </row>
    <row r="81" spans="1:259" ht="80" customHeight="1" x14ac:dyDescent="0.15">
      <c r="A81" s="14" t="s">
        <v>158</v>
      </c>
      <c r="B81" s="28" t="str">
        <f>VLOOKUP(A81,'HECVAT - Full'!A$26:B$285,2,FALSE)</f>
        <v>If mobile, is the application available from a trusted source (e.g., App Store, Google Play Store)?</v>
      </c>
      <c r="C81" s="255" t="str">
        <f>IF(LEN(VLOOKUP($A81,Questions!$B:$AA,20,FALSE))=0,"",VLOOKUP($A81,Questions!$B:$AA,20,FALSE))</f>
        <v xml:space="preserve"> </v>
      </c>
      <c r="D81" s="256" t="str">
        <f>IF(LEN(VLOOKUP($A81,Questions!$B:$AA,21,FALSE))=0,"",VLOOKUP($A81,Questions!$B:$AA,21,FALSE))</f>
        <v xml:space="preserve"> </v>
      </c>
      <c r="E81" s="255" t="str">
        <f>IF(LEN(VLOOKUP($A81,Questions!$B:$AA,22,FALSE))=0,"",VLOOKUP($A81,Questions!$B:$AA,22,FALSE))</f>
        <v xml:space="preserve"> </v>
      </c>
      <c r="F81" s="255" t="str">
        <f>IF(LEN(VLOOKUP($A81,Questions!$B:$AA,23,FALSE))=0,"",VLOOKUP($A81,Questions!$B:$AA,23,FALSE))</f>
        <v xml:space="preserve"> </v>
      </c>
      <c r="G81" s="256" t="str">
        <f>IF(LEN(VLOOKUP($A81,Questions!$B:$AA,24,FALSE))=0,"",VLOOKUP($A81,Questions!$B:$AA,24,FALSE))</f>
        <v xml:space="preserve"> </v>
      </c>
      <c r="H81" s="255" t="str">
        <f>IF(LEN(VLOOKUP($A81,Questions!$B:$AA,25,FALSE))=0,"",VLOOKUP($A81,Questions!$B:$AA,25,FALSE))</f>
        <v xml:space="preserve"> </v>
      </c>
      <c r="I81" s="256" t="str">
        <f>IF(LEN(VLOOKUP($A81,Questions!$B:$AA,26,FALSE))=0,"",VLOOKUP($A81,Questions!$B:$AA,26,FALSE))</f>
        <v xml:space="preserve"> </v>
      </c>
      <c r="J81" s="256" t="str">
        <f>IF(LEN(VLOOKUP($A81,Questions!$B:$AB,27,FALSE))=0,"",VLOOKUP($A81,Questions!$B:$AB,27,FALSE))</f>
        <v xml:space="preserve"> </v>
      </c>
    </row>
    <row r="82" spans="1:259" s="1" customFormat="1" ht="80" customHeight="1" x14ac:dyDescent="0.2">
      <c r="A82" s="14" t="s">
        <v>159</v>
      </c>
      <c r="B82" s="28" t="str">
        <f>VLOOKUP(A82,'HECVAT - Full'!A$26:B$285,2,FALSE)</f>
        <v>Does your application require access to location or GPS data?</v>
      </c>
      <c r="C82" s="256" t="str">
        <f>IF(LEN(VLOOKUP($A82,Questions!$B:$AA,20,FALSE))=0,"",VLOOKUP($A82,Questions!$B:$AA,20,FALSE))</f>
        <v xml:space="preserve"> </v>
      </c>
      <c r="D82" s="256" t="str">
        <f>IF(LEN(VLOOKUP($A82,Questions!$B:$AA,21,FALSE))=0,"",VLOOKUP($A82,Questions!$B:$AA,21,FALSE))</f>
        <v xml:space="preserve"> </v>
      </c>
      <c r="E82" s="255" t="str">
        <f>IF(LEN(VLOOKUP($A82,Questions!$B:$AA,22,FALSE))=0,"",VLOOKUP($A82,Questions!$B:$AA,22,FALSE))</f>
        <v xml:space="preserve"> </v>
      </c>
      <c r="F82" s="256" t="str">
        <f>IF(LEN(VLOOKUP($A82,Questions!$B:$AA,23,FALSE))=0,"",VLOOKUP($A82,Questions!$B:$AA,23,FALSE))</f>
        <v xml:space="preserve"> </v>
      </c>
      <c r="G82" s="256" t="str">
        <f>IF(LEN(VLOOKUP($A82,Questions!$B:$AA,24,FALSE))=0,"",VLOOKUP($A82,Questions!$B:$AA,24,FALSE))</f>
        <v xml:space="preserve"> </v>
      </c>
      <c r="H82" s="256" t="str">
        <f>IF(LEN(VLOOKUP($A82,Questions!$B:$AA,25,FALSE))=0,"",VLOOKUP($A82,Questions!$B:$AA,25,FALSE))</f>
        <v xml:space="preserve"> </v>
      </c>
      <c r="I82" s="255" t="str">
        <f>IF(LEN(VLOOKUP($A82,Questions!$B:$AA,26,FALSE))=0,"",VLOOKUP($A82,Questions!$B:$AA,26,FALSE))</f>
        <v xml:space="preserve"> </v>
      </c>
      <c r="J82" s="255" t="str">
        <f>IF(LEN(VLOOKUP($A82,Questions!$B:$AB,27,FALSE))=0,"",VLOOKUP($A82,Questions!$B:$AB,27,FALSE))</f>
        <v xml:space="preserve"> </v>
      </c>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row>
    <row r="83" spans="1:259" ht="72" customHeight="1" x14ac:dyDescent="0.15">
      <c r="A83" s="14" t="s">
        <v>160</v>
      </c>
      <c r="B83" s="28" t="str">
        <f>VLOOKUP(A83,'HECVAT - Full'!A$26:B$285,2,FALSE)</f>
        <v>Does your application provide separation of duties between security administration, system administration, and standard user functions?</v>
      </c>
      <c r="C83" s="255" t="str">
        <f>IF(LEN(VLOOKUP($A83,Questions!$B:$AA,20,FALSE))=0,"",VLOOKUP($A83,Questions!$B:$AA,20,FALSE))</f>
        <v xml:space="preserve"> </v>
      </c>
      <c r="D83" s="256" t="str">
        <f>IF(LEN(VLOOKUP($A83,Questions!$B:$AA,21,FALSE))=0,"",VLOOKUP($A83,Questions!$B:$AA,21,FALSE))</f>
        <v xml:space="preserve"> </v>
      </c>
      <c r="E83" s="255" t="str">
        <f>IF(LEN(VLOOKUP($A83,Questions!$B:$AA,22,FALSE))=0,"",VLOOKUP($A83,Questions!$B:$AA,22,FALSE))</f>
        <v xml:space="preserve"> </v>
      </c>
      <c r="F83" s="255" t="str">
        <f>IF(LEN(VLOOKUP($A83,Questions!$B:$AA,23,FALSE))=0,"",VLOOKUP($A83,Questions!$B:$AA,23,FALSE))</f>
        <v xml:space="preserve"> </v>
      </c>
      <c r="G83" s="256" t="str">
        <f>IF(LEN(VLOOKUP($A83,Questions!$B:$AA,24,FALSE))=0,"",VLOOKUP($A83,Questions!$B:$AA,24,FALSE))</f>
        <v xml:space="preserve"> </v>
      </c>
      <c r="H83" s="256" t="str">
        <f>IF(LEN(VLOOKUP($A83,Questions!$B:$AA,25,FALSE))=0,"",VLOOKUP($A83,Questions!$B:$AA,25,FALSE))</f>
        <v xml:space="preserve"> </v>
      </c>
      <c r="I83" s="256" t="str">
        <f>IF(LEN(VLOOKUP($A83,Questions!$B:$AA,26,FALSE))=0,"",VLOOKUP($A83,Questions!$B:$AA,26,FALSE))</f>
        <v xml:space="preserve"> </v>
      </c>
      <c r="J83" s="256" t="str">
        <f>IF(LEN(VLOOKUP($A83,Questions!$B:$AB,27,FALSE))=0,"",VLOOKUP($A83,Questions!$B:$AB,27,FALSE))</f>
        <v xml:space="preserve"> </v>
      </c>
    </row>
    <row r="84" spans="1:259" ht="64.25" customHeight="1" x14ac:dyDescent="0.15">
      <c r="A84" s="14" t="s">
        <v>161</v>
      </c>
      <c r="B84" s="28" t="str">
        <f>VLOOKUP(A84,'HECVAT - Full'!A$26:B$285,2,FALSE)</f>
        <v>Do you have a fully implemented policy or procedure that details how your employees obtain administrator access to institutional instance of the application?</v>
      </c>
      <c r="C84" s="255" t="str">
        <f>IF(LEN(VLOOKUP($A84,Questions!$B:$AA,20,FALSE))=0,"",VLOOKUP($A84,Questions!$B:$AA,20,FALSE))</f>
        <v xml:space="preserve"> </v>
      </c>
      <c r="D84" s="256" t="str">
        <f>IF(LEN(VLOOKUP($A84,Questions!$B:$AA,21,FALSE))=0,"",VLOOKUP($A84,Questions!$B:$AA,21,FALSE))</f>
        <v xml:space="preserve"> </v>
      </c>
      <c r="E84" s="255" t="str">
        <f>IF(LEN(VLOOKUP($A84,Questions!$B:$AA,22,FALSE))=0,"",VLOOKUP($A84,Questions!$B:$AA,22,FALSE))</f>
        <v xml:space="preserve"> </v>
      </c>
      <c r="F84" s="255" t="str">
        <f>IF(LEN(VLOOKUP($A84,Questions!$B:$AA,23,FALSE))=0,"",VLOOKUP($A84,Questions!$B:$AA,23,FALSE))</f>
        <v xml:space="preserve"> </v>
      </c>
      <c r="G84" s="256" t="str">
        <f>IF(LEN(VLOOKUP($A84,Questions!$B:$AA,24,FALSE))=0,"",VLOOKUP($A84,Questions!$B:$AA,24,FALSE))</f>
        <v xml:space="preserve"> </v>
      </c>
      <c r="H84" s="255" t="str">
        <f>IF(LEN(VLOOKUP($A84,Questions!$B:$AA,25,FALSE))=0,"",VLOOKUP($A84,Questions!$B:$AA,25,FALSE))</f>
        <v xml:space="preserve"> </v>
      </c>
      <c r="I84" s="255" t="str">
        <f>IF(LEN(VLOOKUP($A84,Questions!$B:$AA,26,FALSE))=0,"",VLOOKUP($A84,Questions!$B:$AA,26,FALSE))</f>
        <v xml:space="preserve"> </v>
      </c>
      <c r="J84" s="255" t="str">
        <f>IF(LEN(VLOOKUP($A84,Questions!$B:$AB,27,FALSE))=0,"",VLOOKUP($A84,Questions!$B:$AB,27,FALSE))</f>
        <v xml:space="preserve"> </v>
      </c>
    </row>
    <row r="85" spans="1:259" s="346" customFormat="1" ht="64.25" customHeight="1" x14ac:dyDescent="0.15">
      <c r="A85" s="14" t="s">
        <v>162</v>
      </c>
      <c r="B85" s="28" t="str">
        <f>VLOOKUP(A85,'HECVAT - Full'!A$26:B$285,2,FALSE)</f>
        <v>Have your developers been trained in secure coding techniques?</v>
      </c>
      <c r="C85" s="255" t="str">
        <f>IF(LEN(VLOOKUP($A85,Questions!$B:$AA,20,FALSE))=0,"",VLOOKUP($A85,Questions!$B:$AA,20,FALSE))</f>
        <v xml:space="preserve"> </v>
      </c>
      <c r="D85" s="256" t="str">
        <f>IF(LEN(VLOOKUP($A85,Questions!$B:$AA,21,FALSE))=0,"",VLOOKUP($A85,Questions!$B:$AA,21,FALSE))</f>
        <v xml:space="preserve"> </v>
      </c>
      <c r="E85" s="255" t="str">
        <f>IF(LEN(VLOOKUP($A85,Questions!$B:$AA,22,FALSE))=0,"",VLOOKUP($A85,Questions!$B:$AA,22,FALSE))</f>
        <v xml:space="preserve"> </v>
      </c>
      <c r="F85" s="255" t="str">
        <f>IF(LEN(VLOOKUP($A85,Questions!$B:$AA,23,FALSE))=0,"",VLOOKUP($A85,Questions!$B:$AA,23,FALSE))</f>
        <v xml:space="preserve"> </v>
      </c>
      <c r="G85" s="256" t="str">
        <f>IF(LEN(VLOOKUP($A85,Questions!$B:$AA,24,FALSE))=0,"",VLOOKUP($A85,Questions!$B:$AA,24,FALSE))</f>
        <v xml:space="preserve"> </v>
      </c>
      <c r="H85" s="255" t="str">
        <f>IF(LEN(VLOOKUP($A85,Questions!$B:$AA,25,FALSE))=0,"",VLOOKUP($A85,Questions!$B:$AA,25,FALSE))</f>
        <v xml:space="preserve"> </v>
      </c>
      <c r="I85" s="255" t="str">
        <f>IF(LEN(VLOOKUP($A85,Questions!$B:$AA,26,FALSE))=0,"",VLOOKUP($A85,Questions!$B:$AA,26,FALSE))</f>
        <v xml:space="preserve"> </v>
      </c>
      <c r="J85" s="255" t="str">
        <f>IF(LEN(VLOOKUP($A85,Questions!$B:$AB,27,FALSE))=0,"",VLOOKUP($A85,Questions!$B:$AB,27,FALSE))</f>
        <v xml:space="preserve"> </v>
      </c>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row>
    <row r="86" spans="1:259" s="346" customFormat="1" ht="64.25" customHeight="1" x14ac:dyDescent="0.15">
      <c r="A86" s="14" t="s">
        <v>2710</v>
      </c>
      <c r="B86" s="28" t="str">
        <f>VLOOKUP(A86,'HECVAT - Full'!A$26:B$285,2,FALSE)</f>
        <v>Was your application developed using secure coding techniques?</v>
      </c>
      <c r="C86" s="255" t="str">
        <f>IF(LEN(VLOOKUP($A86,Questions!$B:$AA,20,FALSE))=0,"",VLOOKUP($A86,Questions!$B:$AA,20,FALSE))</f>
        <v xml:space="preserve"> </v>
      </c>
      <c r="D86" s="256" t="str">
        <f>IF(LEN(VLOOKUP($A86,Questions!$B:$AA,21,FALSE))=0,"",VLOOKUP($A86,Questions!$B:$AA,21,FALSE))</f>
        <v xml:space="preserve"> </v>
      </c>
      <c r="E86" s="255" t="str">
        <f>IF(LEN(VLOOKUP($A86,Questions!$B:$AA,22,FALSE))=0,"",VLOOKUP($A86,Questions!$B:$AA,22,FALSE))</f>
        <v xml:space="preserve"> </v>
      </c>
      <c r="F86" s="255" t="str">
        <f>IF(LEN(VLOOKUP($A86,Questions!$B:$AA,23,FALSE))=0,"",VLOOKUP($A86,Questions!$B:$AA,23,FALSE))</f>
        <v xml:space="preserve"> </v>
      </c>
      <c r="G86" s="256" t="str">
        <f>IF(LEN(VLOOKUP($A86,Questions!$B:$AA,24,FALSE))=0,"",VLOOKUP($A86,Questions!$B:$AA,24,FALSE))</f>
        <v xml:space="preserve"> </v>
      </c>
      <c r="H86" s="255" t="str">
        <f>IF(LEN(VLOOKUP($A86,Questions!$B:$AA,25,FALSE))=0,"",VLOOKUP($A86,Questions!$B:$AA,25,FALSE))</f>
        <v xml:space="preserve"> </v>
      </c>
      <c r="I86" s="255" t="str">
        <f>IF(LEN(VLOOKUP($A86,Questions!$B:$AA,26,FALSE))=0,"",VLOOKUP($A86,Questions!$B:$AA,26,FALSE))</f>
        <v xml:space="preserve"> </v>
      </c>
      <c r="J86" s="255" t="str">
        <f>IF(LEN(VLOOKUP($A86,Questions!$B:$AB,27,FALSE))=0,"",VLOOKUP($A86,Questions!$B:$AB,27,FALSE))</f>
        <v xml:space="preserve"> </v>
      </c>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row>
    <row r="87" spans="1:259" s="346" customFormat="1" ht="64.25" customHeight="1" x14ac:dyDescent="0.15">
      <c r="A87" s="14" t="s">
        <v>2711</v>
      </c>
      <c r="B87" s="28" t="str">
        <f>VLOOKUP(A87,'HECVAT - Full'!A$26:B$285,2,FALSE)</f>
        <v>Do you subject your code to static code analysis and/or static application security testing prior to release?</v>
      </c>
      <c r="C87" s="255" t="str">
        <f>IF(LEN(VLOOKUP($A87,Questions!$B:$AA,20,FALSE))=0,"",VLOOKUP($A87,Questions!$B:$AA,20,FALSE))</f>
        <v xml:space="preserve"> </v>
      </c>
      <c r="D87" s="256" t="str">
        <f>IF(LEN(VLOOKUP($A87,Questions!$B:$AA,21,FALSE))=0,"",VLOOKUP($A87,Questions!$B:$AA,21,FALSE))</f>
        <v xml:space="preserve"> </v>
      </c>
      <c r="E87" s="255" t="str">
        <f>IF(LEN(VLOOKUP($A87,Questions!$B:$AA,22,FALSE))=0,"",VLOOKUP($A87,Questions!$B:$AA,22,FALSE))</f>
        <v xml:space="preserve"> </v>
      </c>
      <c r="F87" s="255" t="str">
        <f>IF(LEN(VLOOKUP($A87,Questions!$B:$AA,23,FALSE))=0,"",VLOOKUP($A87,Questions!$B:$AA,23,FALSE))</f>
        <v xml:space="preserve"> </v>
      </c>
      <c r="G87" s="256" t="str">
        <f>IF(LEN(VLOOKUP($A87,Questions!$B:$AA,24,FALSE))=0,"",VLOOKUP($A87,Questions!$B:$AA,24,FALSE))</f>
        <v xml:space="preserve"> </v>
      </c>
      <c r="H87" s="255" t="str">
        <f>IF(LEN(VLOOKUP($A87,Questions!$B:$AA,25,FALSE))=0,"",VLOOKUP($A87,Questions!$B:$AA,25,FALSE))</f>
        <v xml:space="preserve"> </v>
      </c>
      <c r="I87" s="255" t="str">
        <f>IF(LEN(VLOOKUP($A87,Questions!$B:$AA,26,FALSE))=0,"",VLOOKUP($A87,Questions!$B:$AA,26,FALSE))</f>
        <v xml:space="preserve"> </v>
      </c>
      <c r="J87" s="255" t="str">
        <f>IF(LEN(VLOOKUP($A87,Questions!$B:$AB,27,FALSE))=0,"",VLOOKUP($A87,Questions!$B:$AB,27,FALSE))</f>
        <v xml:space="preserve"> </v>
      </c>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row>
    <row r="88" spans="1:259" ht="64.25" customHeight="1" x14ac:dyDescent="0.15">
      <c r="A88" s="14" t="s">
        <v>163</v>
      </c>
      <c r="B88" s="28" t="str">
        <f>VLOOKUP(A88,'HECVAT - Full'!A$26:B$285,2,FALSE)</f>
        <v>Do you have software testing processes (dynamic or static) that are established and followed?</v>
      </c>
      <c r="C88" s="255" t="str">
        <f>IF(LEN(VLOOKUP($A88,Questions!$B:$AA,20,FALSE))=0,"",VLOOKUP($A88,Questions!$B:$AA,20,FALSE))</f>
        <v xml:space="preserve"> </v>
      </c>
      <c r="D88" s="256" t="str">
        <f>IF(LEN(VLOOKUP($A88,Questions!$B:$AA,21,FALSE))=0,"",VLOOKUP($A88,Questions!$B:$AA,21,FALSE))</f>
        <v xml:space="preserve"> </v>
      </c>
      <c r="E88" s="255" t="str">
        <f>IF(LEN(VLOOKUP($A88,Questions!$B:$AA,22,FALSE))=0,"",VLOOKUP($A88,Questions!$B:$AA,22,FALSE))</f>
        <v xml:space="preserve"> </v>
      </c>
      <c r="F88" s="256" t="str">
        <f>IF(LEN(VLOOKUP($A88,Questions!$B:$AA,23,FALSE))=0,"",VLOOKUP($A88,Questions!$B:$AA,23,FALSE))</f>
        <v xml:space="preserve"> </v>
      </c>
      <c r="G88" s="256" t="str">
        <f>IF(LEN(VLOOKUP($A88,Questions!$B:$AA,24,FALSE))=0,"",VLOOKUP($A88,Questions!$B:$AA,24,FALSE))</f>
        <v xml:space="preserve"> </v>
      </c>
      <c r="H88" s="256" t="str">
        <f>IF(LEN(VLOOKUP($A88,Questions!$B:$AA,25,FALSE))=0,"",VLOOKUP($A88,Questions!$B:$AA,25,FALSE))</f>
        <v xml:space="preserve"> </v>
      </c>
      <c r="I88" s="256" t="str">
        <f>IF(LEN(VLOOKUP($A88,Questions!$B:$AA,26,FALSE))=0,"",VLOOKUP($A88,Questions!$B:$AA,26,FALSE))</f>
        <v xml:space="preserve"> </v>
      </c>
      <c r="J88" s="256" t="str">
        <f>IF(LEN(VLOOKUP($A88,Questions!$B:$AB,27,FALSE))=0,"",VLOOKUP($A88,Questions!$B:$AB,27,FALSE))</f>
        <v xml:space="preserve"> </v>
      </c>
    </row>
    <row r="89" spans="1:259" ht="36" customHeight="1" x14ac:dyDescent="0.15">
      <c r="A89" s="388" t="str">
        <f>IF($C$30="","Authentication, Authorization, and Accounting",IF($C$30="Yes","AAA - Optional based on QUALIFIER response.","Authentication, Authorization, and Accounting"))</f>
        <v>Authentication, Authorization, and Accounting</v>
      </c>
      <c r="B89" s="388"/>
      <c r="C89" s="24" t="str">
        <f>C$22</f>
        <v>CIS Critical Security Controls v6.1</v>
      </c>
      <c r="D89" s="24" t="str">
        <f t="shared" ref="D89:J89" si="6">D$22</f>
        <v>HIPAA</v>
      </c>
      <c r="E89" s="24" t="str">
        <f t="shared" si="6"/>
        <v>ISO 27002:27013</v>
      </c>
      <c r="F89" s="24" t="str">
        <f t="shared" si="6"/>
        <v>NIST Cybersecurity Framework</v>
      </c>
      <c r="G89" s="24" t="str">
        <f t="shared" si="6"/>
        <v>NIST SP 800-171r1</v>
      </c>
      <c r="H89" s="24" t="str">
        <f t="shared" si="6"/>
        <v>NIST SP 800-53r4</v>
      </c>
      <c r="I89" s="24" t="str">
        <f t="shared" si="6"/>
        <v>PCI DSS</v>
      </c>
      <c r="J89" s="24" t="str">
        <f t="shared" si="6"/>
        <v>Trusted CI</v>
      </c>
    </row>
    <row r="90" spans="1:259" ht="36" customHeight="1" x14ac:dyDescent="0.15">
      <c r="A90" s="14" t="s">
        <v>165</v>
      </c>
      <c r="B90" s="28" t="str">
        <f>VLOOKUP(A90,'HECVAT - Full'!A$26:B$285,2,FALSE)</f>
        <v>Does your solution support single sign-on (SSO) protocols for user and administrator authentication?</v>
      </c>
      <c r="C90" s="35" t="str">
        <f>IF(LEN(VLOOKUP($A90,Questions!$B:$AA,20,FALSE))=0,"",VLOOKUP($A90,Questions!$B:$AA,20,FALSE))</f>
        <v xml:space="preserve"> </v>
      </c>
      <c r="D90" s="37" t="str">
        <f>IF(LEN(VLOOKUP($A90,Questions!$B:$AA,21,FALSE))=0,"",VLOOKUP($A90,Questions!$B:$AA,21,FALSE))</f>
        <v xml:space="preserve"> </v>
      </c>
      <c r="E90" s="35" t="str">
        <f>IF(LEN(VLOOKUP($A90,Questions!$B:$AA,22,FALSE))=0,"",VLOOKUP($A90,Questions!$B:$AA,22,FALSE))</f>
        <v xml:space="preserve"> </v>
      </c>
      <c r="F90" s="35" t="str">
        <f>IF(LEN(VLOOKUP($A90,Questions!$B:$AA,23,FALSE))=0,"",VLOOKUP($A90,Questions!$B:$AA,23,FALSE))</f>
        <v xml:space="preserve"> </v>
      </c>
      <c r="G90" s="35" t="str">
        <f>IF(LEN(VLOOKUP($A90,Questions!$B:$AA,24,FALSE))=0,"",VLOOKUP($A90,Questions!$B:$AA,24,FALSE))</f>
        <v xml:space="preserve"> </v>
      </c>
      <c r="H90" s="35" t="str">
        <f>IF(LEN(VLOOKUP($A90,Questions!$B:$AA,25,FALSE))=0,"",VLOOKUP($A90,Questions!$B:$AA,25,FALSE))</f>
        <v xml:space="preserve"> </v>
      </c>
      <c r="I90" s="35" t="str">
        <f>IF(LEN(VLOOKUP($A90,Questions!$B:$AA,26,FALSE))=0,"",VLOOKUP($A90,Questions!$B:$AA,26,FALSE))</f>
        <v xml:space="preserve"> </v>
      </c>
      <c r="J90" s="35" t="str">
        <f>IF(LEN(VLOOKUP($A90,Questions!$B:$AB,27,FALSE))=0,"",VLOOKUP($A90,Questions!$B:$AB,27,FALSE))</f>
        <v xml:space="preserve"> </v>
      </c>
    </row>
    <row r="91" spans="1:259" ht="48" customHeight="1" x14ac:dyDescent="0.15">
      <c r="A91" s="14" t="s">
        <v>166</v>
      </c>
      <c r="B91" s="28" t="str">
        <f>VLOOKUP(A91,'HECVAT - Full'!A$26:B$285,2,FALSE)</f>
        <v>Does your solution support local authentication protocols for user and administrator authentication?</v>
      </c>
      <c r="C91" s="35" t="str">
        <f>IF(LEN(VLOOKUP($A91,Questions!$B:$AA,20,FALSE))=0,"",VLOOKUP($A91,Questions!$B:$AA,20,FALSE))</f>
        <v xml:space="preserve"> </v>
      </c>
      <c r="D91" s="37" t="str">
        <f>IF(LEN(VLOOKUP($A91,Questions!$B:$AA,21,FALSE))=0,"",VLOOKUP($A91,Questions!$B:$AA,21,FALSE))</f>
        <v xml:space="preserve"> </v>
      </c>
      <c r="E91" s="35" t="str">
        <f>IF(LEN(VLOOKUP($A91,Questions!$B:$AA,22,FALSE))=0,"",VLOOKUP($A91,Questions!$B:$AA,22,FALSE))</f>
        <v xml:space="preserve"> </v>
      </c>
      <c r="F91" s="35" t="str">
        <f>IF(LEN(VLOOKUP($A91,Questions!$B:$AA,23,FALSE))=0,"",VLOOKUP($A91,Questions!$B:$AA,23,FALSE))</f>
        <v xml:space="preserve"> </v>
      </c>
      <c r="G91" s="35" t="str">
        <f>IF(LEN(VLOOKUP($A91,Questions!$B:$AA,24,FALSE))=0,"",VLOOKUP($A91,Questions!$B:$AA,24,FALSE))</f>
        <v xml:space="preserve"> </v>
      </c>
      <c r="H91" s="35" t="str">
        <f>IF(LEN(VLOOKUP($A91,Questions!$B:$AA,25,FALSE))=0,"",VLOOKUP($A91,Questions!$B:$AA,25,FALSE))</f>
        <v xml:space="preserve"> </v>
      </c>
      <c r="I91" s="35" t="str">
        <f>IF(LEN(VLOOKUP($A91,Questions!$B:$AA,26,FALSE))=0,"",VLOOKUP($A91,Questions!$B:$AA,26,FALSE))</f>
        <v xml:space="preserve"> </v>
      </c>
      <c r="J91" s="35" t="str">
        <f>IF(LEN(VLOOKUP($A91,Questions!$B:$AB,27,FALSE))=0,"",VLOOKUP($A91,Questions!$B:$AB,27,FALSE))</f>
        <v xml:space="preserve"> </v>
      </c>
    </row>
    <row r="92" spans="1:259" ht="48" customHeight="1" x14ac:dyDescent="0.15">
      <c r="A92" s="14" t="s">
        <v>167</v>
      </c>
      <c r="B92" s="28" t="str">
        <f>VLOOKUP(A92,'HECVAT - Full'!A$26:B$285,2,FALSE)</f>
        <v>Can you enforce password/passphrase aging requirements?</v>
      </c>
      <c r="C92" s="35" t="str">
        <f>IF(LEN(VLOOKUP($A92,Questions!$B:$AA,20,FALSE))=0,"",VLOOKUP($A92,Questions!$B:$AA,20,FALSE))</f>
        <v xml:space="preserve"> </v>
      </c>
      <c r="D92" s="37" t="str">
        <f>IF(LEN(VLOOKUP($A92,Questions!$B:$AA,21,FALSE))=0,"",VLOOKUP($A92,Questions!$B:$AA,21,FALSE))</f>
        <v xml:space="preserve"> </v>
      </c>
      <c r="E92" s="35" t="str">
        <f>IF(LEN(VLOOKUP($A92,Questions!$B:$AA,22,FALSE))=0,"",VLOOKUP($A92,Questions!$B:$AA,22,FALSE))</f>
        <v xml:space="preserve"> </v>
      </c>
      <c r="F92" s="35" t="str">
        <f>IF(LEN(VLOOKUP($A92,Questions!$B:$AA,23,FALSE))=0,"",VLOOKUP($A92,Questions!$B:$AA,23,FALSE))</f>
        <v xml:space="preserve"> </v>
      </c>
      <c r="G92" s="36" t="str">
        <f>IF(LEN(VLOOKUP($A92,Questions!$B:$AA,24,FALSE))=0,"",VLOOKUP($A92,Questions!$B:$AA,24,FALSE))</f>
        <v xml:space="preserve"> </v>
      </c>
      <c r="H92" s="36" t="str">
        <f>IF(LEN(VLOOKUP($A92,Questions!$B:$AA,25,FALSE))=0,"",VLOOKUP($A92,Questions!$B:$AA,25,FALSE))</f>
        <v xml:space="preserve"> </v>
      </c>
      <c r="I92" s="35" t="str">
        <f>IF(LEN(VLOOKUP($A92,Questions!$B:$AA,26,FALSE))=0,"",VLOOKUP($A92,Questions!$B:$AA,26,FALSE))</f>
        <v xml:space="preserve"> </v>
      </c>
      <c r="J92" s="35" t="str">
        <f>IF(LEN(VLOOKUP($A92,Questions!$B:$AB,27,FALSE))=0,"",VLOOKUP($A92,Questions!$B:$AB,27,FALSE))</f>
        <v xml:space="preserve"> </v>
      </c>
    </row>
    <row r="93" spans="1:259" ht="65" customHeight="1" x14ac:dyDescent="0.15">
      <c r="A93" s="14" t="s">
        <v>168</v>
      </c>
      <c r="B93" s="28" t="str">
        <f>VLOOKUP(A93,'HECVAT - Full'!A$26:B$285,2,FALSE)</f>
        <v>Can you enforce password/passphrase complexity requirements [provided by the institution]?</v>
      </c>
      <c r="C93" s="35" t="str">
        <f>IF(LEN(VLOOKUP($A93,Questions!$B:$AA,20,FALSE))=0,"",VLOOKUP($A93,Questions!$B:$AA,20,FALSE))</f>
        <v xml:space="preserve"> </v>
      </c>
      <c r="D93" s="37" t="str">
        <f>IF(LEN(VLOOKUP($A93,Questions!$B:$AA,21,FALSE))=0,"",VLOOKUP($A93,Questions!$B:$AA,21,FALSE))</f>
        <v xml:space="preserve"> </v>
      </c>
      <c r="E93" s="35" t="str">
        <f>IF(LEN(VLOOKUP($A93,Questions!$B:$AA,22,FALSE))=0,"",VLOOKUP($A93,Questions!$B:$AA,22,FALSE))</f>
        <v xml:space="preserve"> </v>
      </c>
      <c r="F93" s="35" t="str">
        <f>IF(LEN(VLOOKUP($A93,Questions!$B:$AA,23,FALSE))=0,"",VLOOKUP($A93,Questions!$B:$AA,23,FALSE))</f>
        <v xml:space="preserve"> </v>
      </c>
      <c r="G93" s="35" t="str">
        <f>IF(LEN(VLOOKUP($A93,Questions!$B:$AA,24,FALSE))=0,"",VLOOKUP($A93,Questions!$B:$AA,24,FALSE))</f>
        <v xml:space="preserve"> </v>
      </c>
      <c r="H93" s="35" t="str">
        <f>IF(LEN(VLOOKUP($A93,Questions!$B:$AA,25,FALSE))=0,"",VLOOKUP($A93,Questions!$B:$AA,25,FALSE))</f>
        <v xml:space="preserve"> </v>
      </c>
      <c r="I93" s="35" t="str">
        <f>IF(LEN(VLOOKUP($A93,Questions!$B:$AA,26,FALSE))=0,"",VLOOKUP($A93,Questions!$B:$AA,26,FALSE))</f>
        <v xml:space="preserve"> </v>
      </c>
      <c r="J93" s="35" t="str">
        <f>IF(LEN(VLOOKUP($A93,Questions!$B:$AB,27,FALSE))=0,"",VLOOKUP($A93,Questions!$B:$AB,27,FALSE))</f>
        <v xml:space="preserve"> </v>
      </c>
    </row>
    <row r="94" spans="1:259" ht="65" customHeight="1" x14ac:dyDescent="0.15">
      <c r="A94" s="14" t="s">
        <v>169</v>
      </c>
      <c r="B94" s="28" t="str">
        <f>VLOOKUP(A94,'HECVAT - Full'!A$26:B$285,2,FALSE)</f>
        <v>Does the system have password complexity or length limitations and/or restrictions?</v>
      </c>
      <c r="C94" s="35" t="str">
        <f>IF(LEN(VLOOKUP($A94,Questions!$B:$AA,20,FALSE))=0,"",VLOOKUP($A94,Questions!$B:$AA,20,FALSE))</f>
        <v xml:space="preserve"> </v>
      </c>
      <c r="D94" s="37" t="str">
        <f>IF(LEN(VLOOKUP($A94,Questions!$B:$AA,21,FALSE))=0,"",VLOOKUP($A94,Questions!$B:$AA,21,FALSE))</f>
        <v xml:space="preserve"> </v>
      </c>
      <c r="E94" s="35" t="str">
        <f>IF(LEN(VLOOKUP($A94,Questions!$B:$AA,22,FALSE))=0,"",VLOOKUP($A94,Questions!$B:$AA,22,FALSE))</f>
        <v xml:space="preserve"> </v>
      </c>
      <c r="F94" s="35" t="str">
        <f>IF(LEN(VLOOKUP($A94,Questions!$B:$AA,23,FALSE))=0,"",VLOOKUP($A94,Questions!$B:$AA,23,FALSE))</f>
        <v xml:space="preserve"> </v>
      </c>
      <c r="G94" s="35" t="str">
        <f>IF(LEN(VLOOKUP($A94,Questions!$B:$AA,24,FALSE))=0,"",VLOOKUP($A94,Questions!$B:$AA,24,FALSE))</f>
        <v xml:space="preserve"> </v>
      </c>
      <c r="H94" s="35" t="str">
        <f>IF(LEN(VLOOKUP($A94,Questions!$B:$AA,25,FALSE))=0,"",VLOOKUP($A94,Questions!$B:$AA,25,FALSE))</f>
        <v xml:space="preserve"> </v>
      </c>
      <c r="I94" s="35" t="str">
        <f>IF(LEN(VLOOKUP($A94,Questions!$B:$AA,26,FALSE))=0,"",VLOOKUP($A94,Questions!$B:$AA,26,FALSE))</f>
        <v xml:space="preserve"> </v>
      </c>
      <c r="J94" s="35" t="str">
        <f>IF(LEN(VLOOKUP($A94,Questions!$B:$AB,27,FALSE))=0,"",VLOOKUP($A94,Questions!$B:$AB,27,FALSE))</f>
        <v xml:space="preserve"> </v>
      </c>
    </row>
    <row r="95" spans="1:259" ht="48" customHeight="1" x14ac:dyDescent="0.15">
      <c r="A95" s="14" t="s">
        <v>170</v>
      </c>
      <c r="B95" s="28" t="str">
        <f>VLOOKUP(A95,'HECVAT - Full'!A$26:B$285,2,FALSE)</f>
        <v>Do you have documented password/passphrase reset procedures that are currently implemented in the system and/or customer support?</v>
      </c>
      <c r="C95" s="35" t="str">
        <f>IF(LEN(VLOOKUP($A95,Questions!$B:$AA,20,FALSE))=0,"",VLOOKUP($A95,Questions!$B:$AA,20,FALSE))</f>
        <v xml:space="preserve"> </v>
      </c>
      <c r="D95" s="37" t="str">
        <f>IF(LEN(VLOOKUP($A95,Questions!$B:$AA,21,FALSE))=0,"",VLOOKUP($A95,Questions!$B:$AA,21,FALSE))</f>
        <v xml:space="preserve"> </v>
      </c>
      <c r="E95" s="35" t="str">
        <f>IF(LEN(VLOOKUP($A95,Questions!$B:$AA,22,FALSE))=0,"",VLOOKUP($A95,Questions!$B:$AA,22,FALSE))</f>
        <v xml:space="preserve"> </v>
      </c>
      <c r="F95" s="36" t="str">
        <f>IF(LEN(VLOOKUP($A95,Questions!$B:$AA,23,FALSE))=0,"",VLOOKUP($A95,Questions!$B:$AA,23,FALSE))</f>
        <v xml:space="preserve"> </v>
      </c>
      <c r="G95" s="36" t="str">
        <f>IF(LEN(VLOOKUP($A95,Questions!$B:$AA,24,FALSE))=0,"",VLOOKUP($A95,Questions!$B:$AA,24,FALSE))</f>
        <v xml:space="preserve"> </v>
      </c>
      <c r="H95" s="36" t="str">
        <f>IF(LEN(VLOOKUP($A95,Questions!$B:$AA,25,FALSE))=0,"",VLOOKUP($A95,Questions!$B:$AA,25,FALSE))</f>
        <v xml:space="preserve"> </v>
      </c>
      <c r="I95" s="35" t="str">
        <f>IF(LEN(VLOOKUP($A95,Questions!$B:$AA,26,FALSE))=0,"",VLOOKUP($A95,Questions!$B:$AA,26,FALSE))</f>
        <v xml:space="preserve"> </v>
      </c>
      <c r="J95" s="35" t="str">
        <f>IF(LEN(VLOOKUP($A95,Questions!$B:$AB,27,FALSE))=0,"",VLOOKUP($A95,Questions!$B:$AB,27,FALSE))</f>
        <v xml:space="preserve"> </v>
      </c>
    </row>
    <row r="96" spans="1:259" ht="36" customHeight="1" x14ac:dyDescent="0.15">
      <c r="A96" s="14" t="s">
        <v>171</v>
      </c>
      <c r="B96" s="28" t="str">
        <f>VLOOKUP(A96,'HECVAT - Full'!A$26:B$285,2,FALSE)</f>
        <v>Does your organization participate in InCommon or another eduGAIN affiliated trust federation?</v>
      </c>
      <c r="C96" s="35" t="str">
        <f>IF(LEN(VLOOKUP($A96,Questions!$B:$AA,20,FALSE))=0,"",VLOOKUP($A96,Questions!$B:$AA,20,FALSE))</f>
        <v xml:space="preserve"> </v>
      </c>
      <c r="D96" s="37" t="str">
        <f>IF(LEN(VLOOKUP($A96,Questions!$B:$AA,21,FALSE))=0,"",VLOOKUP($A96,Questions!$B:$AA,21,FALSE))</f>
        <v xml:space="preserve"> </v>
      </c>
      <c r="E96" s="35" t="str">
        <f>IF(LEN(VLOOKUP($A96,Questions!$B:$AA,22,FALSE))=0,"",VLOOKUP($A96,Questions!$B:$AA,22,FALSE))</f>
        <v xml:space="preserve"> </v>
      </c>
      <c r="F96" s="35" t="str">
        <f>IF(LEN(VLOOKUP($A96,Questions!$B:$AA,23,FALSE))=0,"",VLOOKUP($A96,Questions!$B:$AA,23,FALSE))</f>
        <v xml:space="preserve"> </v>
      </c>
      <c r="G96" s="36" t="str">
        <f>IF(LEN(VLOOKUP($A96,Questions!$B:$AA,24,FALSE))=0,"",VLOOKUP($A96,Questions!$B:$AA,24,FALSE))</f>
        <v xml:space="preserve"> </v>
      </c>
      <c r="H96" s="36" t="str">
        <f>IF(LEN(VLOOKUP($A96,Questions!$B:$AA,25,FALSE))=0,"",VLOOKUP($A96,Questions!$B:$AA,25,FALSE))</f>
        <v xml:space="preserve"> </v>
      </c>
      <c r="I96" s="35" t="str">
        <f>IF(LEN(VLOOKUP($A96,Questions!$B:$AA,26,FALSE))=0,"",VLOOKUP($A96,Questions!$B:$AA,26,FALSE))</f>
        <v xml:space="preserve"> </v>
      </c>
      <c r="J96" s="35" t="str">
        <f>IF(LEN(VLOOKUP($A96,Questions!$B:$AB,27,FALSE))=0,"",VLOOKUP($A96,Questions!$B:$AB,27,FALSE))</f>
        <v xml:space="preserve"> </v>
      </c>
    </row>
    <row r="97" spans="1:259" ht="36" customHeight="1" x14ac:dyDescent="0.15">
      <c r="A97" s="14" t="s">
        <v>172</v>
      </c>
      <c r="B97" s="28" t="str">
        <f>VLOOKUP(A97,'HECVAT - Full'!A$26:B$285,2,FALSE)</f>
        <v>Does your application support integration with other authentication and authorization systems?</v>
      </c>
      <c r="C97" s="35" t="str">
        <f>IF(LEN(VLOOKUP($A97,Questions!$B:$AA,20,FALSE))=0,"",VLOOKUP($A97,Questions!$B:$AA,20,FALSE))</f>
        <v xml:space="preserve"> </v>
      </c>
      <c r="D97" s="37" t="str">
        <f>IF(LEN(VLOOKUP($A97,Questions!$B:$AA,21,FALSE))=0,"",VLOOKUP($A97,Questions!$B:$AA,21,FALSE))</f>
        <v xml:space="preserve"> </v>
      </c>
      <c r="E97" s="35" t="str">
        <f>IF(LEN(VLOOKUP($A97,Questions!$B:$AA,22,FALSE))=0,"",VLOOKUP($A97,Questions!$B:$AA,22,FALSE))</f>
        <v xml:space="preserve"> </v>
      </c>
      <c r="F97" s="35" t="str">
        <f>IF(LEN(VLOOKUP($A97,Questions!$B:$AA,23,FALSE))=0,"",VLOOKUP($A97,Questions!$B:$AA,23,FALSE))</f>
        <v xml:space="preserve"> </v>
      </c>
      <c r="G97" s="35" t="str">
        <f>IF(LEN(VLOOKUP($A97,Questions!$B:$AA,24,FALSE))=0,"",VLOOKUP($A97,Questions!$B:$AA,24,FALSE))</f>
        <v xml:space="preserve"> </v>
      </c>
      <c r="H97" s="35" t="str">
        <f>IF(LEN(VLOOKUP($A97,Questions!$B:$AA,25,FALSE))=0,"",VLOOKUP($A97,Questions!$B:$AA,25,FALSE))</f>
        <v xml:space="preserve"> </v>
      </c>
      <c r="I97" s="35" t="str">
        <f>IF(LEN(VLOOKUP($A97,Questions!$B:$AA,26,FALSE))=0,"",VLOOKUP($A97,Questions!$B:$AA,26,FALSE))</f>
        <v xml:space="preserve"> </v>
      </c>
      <c r="J97" s="35" t="str">
        <f>IF(LEN(VLOOKUP($A97,Questions!$B:$AB,27,FALSE))=0,"",VLOOKUP($A97,Questions!$B:$AB,27,FALSE))</f>
        <v xml:space="preserve"> </v>
      </c>
    </row>
    <row r="98" spans="1:259" ht="47" customHeight="1" x14ac:dyDescent="0.15">
      <c r="A98" s="14" t="s">
        <v>173</v>
      </c>
      <c r="B98" s="28" t="str">
        <f>VLOOKUP(A98,'HECVAT - Full'!A$26:B$285,2,FALSE)</f>
        <v>Does your solution support any of the following Web SSO standards? [e.g., SAML2 (with redirect flow), OIDC, CAS, or other]</v>
      </c>
      <c r="C98" s="35" t="str">
        <f>IF(LEN(VLOOKUP($A98,Questions!$B:$AA,20,FALSE))=0,"",VLOOKUP($A98,Questions!$B:$AA,20,FALSE))</f>
        <v xml:space="preserve"> </v>
      </c>
      <c r="D98" s="37" t="str">
        <f>IF(LEN(VLOOKUP($A98,Questions!$B:$AA,21,FALSE))=0,"",VLOOKUP($A98,Questions!$B:$AA,21,FALSE))</f>
        <v xml:space="preserve"> </v>
      </c>
      <c r="E98" s="35" t="str">
        <f>IF(LEN(VLOOKUP($A98,Questions!$B:$AA,22,FALSE))=0,"",VLOOKUP($A98,Questions!$B:$AA,22,FALSE))</f>
        <v xml:space="preserve"> </v>
      </c>
      <c r="F98" s="35" t="str">
        <f>IF(LEN(VLOOKUP($A98,Questions!$B:$AA,23,FALSE))=0,"",VLOOKUP($A98,Questions!$B:$AA,23,FALSE))</f>
        <v xml:space="preserve"> </v>
      </c>
      <c r="G98" s="35" t="str">
        <f>IF(LEN(VLOOKUP($A98,Questions!$B:$AA,24,FALSE))=0,"",VLOOKUP($A98,Questions!$B:$AA,24,FALSE))</f>
        <v xml:space="preserve"> </v>
      </c>
      <c r="H98" s="35" t="str">
        <f>IF(LEN(VLOOKUP($A98,Questions!$B:$AA,25,FALSE))=0,"",VLOOKUP($A98,Questions!$B:$AA,25,FALSE))</f>
        <v xml:space="preserve"> </v>
      </c>
      <c r="I98" s="35" t="str">
        <f>IF(LEN(VLOOKUP($A98,Questions!$B:$AA,26,FALSE))=0,"",VLOOKUP($A98,Questions!$B:$AA,26,FALSE))</f>
        <v xml:space="preserve"> </v>
      </c>
      <c r="J98" s="35" t="str">
        <f>IF(LEN(VLOOKUP($A98,Questions!$B:$AB,27,FALSE))=0,"",VLOOKUP($A98,Questions!$B:$AB,27,FALSE))</f>
        <v xml:space="preserve"> </v>
      </c>
    </row>
    <row r="99" spans="1:259" ht="53" customHeight="1" x14ac:dyDescent="0.15">
      <c r="A99" s="14" t="s">
        <v>174</v>
      </c>
      <c r="B99" s="28" t="str">
        <f>VLOOKUP(A99,'HECVAT - Full'!A$26:B$285,2,FALSE)</f>
        <v>Do you support differentiation between email address and user identifier?</v>
      </c>
      <c r="C99" s="35" t="str">
        <f>IF(LEN(VLOOKUP($A99,Questions!$B:$AA,20,FALSE))=0,"",VLOOKUP($A99,Questions!$B:$AA,20,FALSE))</f>
        <v xml:space="preserve"> </v>
      </c>
      <c r="D99" s="37" t="str">
        <f>IF(LEN(VLOOKUP($A99,Questions!$B:$AA,21,FALSE))=0,"",VLOOKUP($A99,Questions!$B:$AA,21,FALSE))</f>
        <v xml:space="preserve"> </v>
      </c>
      <c r="E99" s="35" t="str">
        <f>IF(LEN(VLOOKUP($A99,Questions!$B:$AA,22,FALSE))=0,"",VLOOKUP($A99,Questions!$B:$AA,22,FALSE))</f>
        <v xml:space="preserve"> </v>
      </c>
      <c r="F99" s="35" t="str">
        <f>IF(LEN(VLOOKUP($A99,Questions!$B:$AA,23,FALSE))=0,"",VLOOKUP($A99,Questions!$B:$AA,23,FALSE))</f>
        <v xml:space="preserve"> </v>
      </c>
      <c r="G99" s="36" t="str">
        <f>IF(LEN(VLOOKUP($A99,Questions!$B:$AA,24,FALSE))=0,"",VLOOKUP($A99,Questions!$B:$AA,24,FALSE))</f>
        <v xml:space="preserve"> </v>
      </c>
      <c r="H99" s="36" t="str">
        <f>IF(LEN(VLOOKUP($A99,Questions!$B:$AA,25,FALSE))=0,"",VLOOKUP($A99,Questions!$B:$AA,25,FALSE))</f>
        <v xml:space="preserve"> </v>
      </c>
      <c r="I99" s="36" t="str">
        <f>IF(LEN(VLOOKUP($A99,Questions!$B:$AA,26,FALSE))=0,"",VLOOKUP($A99,Questions!$B:$AA,26,FALSE))</f>
        <v xml:space="preserve"> </v>
      </c>
      <c r="J99" s="36" t="str">
        <f>IF(LEN(VLOOKUP($A99,Questions!$B:$AB,27,FALSE))=0,"",VLOOKUP($A99,Questions!$B:$AB,27,FALSE))</f>
        <v xml:space="preserve"> </v>
      </c>
    </row>
    <row r="100" spans="1:259" ht="47" customHeight="1" x14ac:dyDescent="0.15">
      <c r="A100" s="14" t="s">
        <v>175</v>
      </c>
      <c r="B100" s="28" t="str">
        <f>VLOOKUP(A100,'HECVAT - Full'!A$26:B$285,2,FALSE)</f>
        <v>Do you allow the customer to specify attribute mappings for any needed information beyond a user identifier? [e.g., Reference eduPerson, ePPA/ePPN/ePE ]</v>
      </c>
      <c r="C100" s="35" t="str">
        <f>IF(LEN(VLOOKUP($A100,Questions!$B:$AA,20,FALSE))=0,"",VLOOKUP($A100,Questions!$B:$AA,20,FALSE))</f>
        <v xml:space="preserve"> </v>
      </c>
      <c r="D100" s="37" t="str">
        <f>IF(LEN(VLOOKUP($A100,Questions!$B:$AA,21,FALSE))=0,"",VLOOKUP($A100,Questions!$B:$AA,21,FALSE))</f>
        <v xml:space="preserve"> </v>
      </c>
      <c r="E100" s="35" t="str">
        <f>IF(LEN(VLOOKUP($A100,Questions!$B:$AA,22,FALSE))=0,"",VLOOKUP($A100,Questions!$B:$AA,22,FALSE))</f>
        <v xml:space="preserve"> </v>
      </c>
      <c r="F100" s="35" t="str">
        <f>IF(LEN(VLOOKUP($A100,Questions!$B:$AA,23,FALSE))=0,"",VLOOKUP($A100,Questions!$B:$AA,23,FALSE))</f>
        <v xml:space="preserve"> </v>
      </c>
      <c r="G100" s="36" t="str">
        <f>IF(LEN(VLOOKUP($A100,Questions!$B:$AA,24,FALSE))=0,"",VLOOKUP($A100,Questions!$B:$AA,24,FALSE))</f>
        <v xml:space="preserve"> </v>
      </c>
      <c r="H100" s="36" t="str">
        <f>IF(LEN(VLOOKUP($A100,Questions!$B:$AA,25,FALSE))=0,"",VLOOKUP($A100,Questions!$B:$AA,25,FALSE))</f>
        <v xml:space="preserve"> </v>
      </c>
      <c r="I100" s="35" t="str">
        <f>IF(LEN(VLOOKUP($A100,Questions!$B:$AA,26,FALSE))=0,"",VLOOKUP($A100,Questions!$B:$AA,26,FALSE))</f>
        <v xml:space="preserve"> </v>
      </c>
      <c r="J100" s="35" t="str">
        <f>IF(LEN(VLOOKUP($A100,Questions!$B:$AB,27,FALSE))=0,"",VLOOKUP($A100,Questions!$B:$AB,27,FALSE))</f>
        <v xml:space="preserve"> </v>
      </c>
    </row>
    <row r="101" spans="1:259" ht="54" customHeight="1" x14ac:dyDescent="0.15">
      <c r="A101" s="14" t="s">
        <v>176</v>
      </c>
      <c r="B101" s="28" t="str">
        <f>VLOOKUP(A101,'HECVAT - Full'!A$26:B$285,2,FALSE)</f>
        <v>If you don't support SSO, does your application and/or user-frontend/portal support multi-factor authentication? (e.g. Duo, Google Authenticator, OTP, etc.)</v>
      </c>
      <c r="C101" s="35" t="str">
        <f>IF(LEN(VLOOKUP($A101,Questions!$B:$AA,20,FALSE))=0,"",VLOOKUP($A101,Questions!$B:$AA,20,FALSE))</f>
        <v xml:space="preserve"> </v>
      </c>
      <c r="D101" s="37" t="str">
        <f>IF(LEN(VLOOKUP($A101,Questions!$B:$AA,21,FALSE))=0,"",VLOOKUP($A101,Questions!$B:$AA,21,FALSE))</f>
        <v xml:space="preserve"> </v>
      </c>
      <c r="E101" s="35" t="str">
        <f>IF(LEN(VLOOKUP($A101,Questions!$B:$AA,22,FALSE))=0,"",VLOOKUP($A101,Questions!$B:$AA,22,FALSE))</f>
        <v xml:space="preserve"> </v>
      </c>
      <c r="F101" s="35" t="str">
        <f>IF(LEN(VLOOKUP($A101,Questions!$B:$AA,23,FALSE))=0,"",VLOOKUP($A101,Questions!$B:$AA,23,FALSE))</f>
        <v xml:space="preserve"> </v>
      </c>
      <c r="G101" s="36" t="str">
        <f>IF(LEN(VLOOKUP($A101,Questions!$B:$AA,24,FALSE))=0,"",VLOOKUP($A101,Questions!$B:$AA,24,FALSE))</f>
        <v xml:space="preserve"> </v>
      </c>
      <c r="H101" s="36" t="str">
        <f>IF(LEN(VLOOKUP($A101,Questions!$B:$AA,25,FALSE))=0,"",VLOOKUP($A101,Questions!$B:$AA,25,FALSE))</f>
        <v xml:space="preserve"> </v>
      </c>
      <c r="I101" s="36" t="str">
        <f>IF(LEN(VLOOKUP($A101,Questions!$B:$AA,26,FALSE))=0,"",VLOOKUP($A101,Questions!$B:$AA,26,FALSE))</f>
        <v xml:space="preserve"> </v>
      </c>
      <c r="J101" s="36" t="str">
        <f>IF(LEN(VLOOKUP($A101,Questions!$B:$AB,27,FALSE))=0,"",VLOOKUP($A101,Questions!$B:$AB,27,FALSE))</f>
        <v xml:space="preserve"> </v>
      </c>
    </row>
    <row r="102" spans="1:259" ht="54" customHeight="1" x14ac:dyDescent="0.15">
      <c r="A102" s="14" t="s">
        <v>177</v>
      </c>
      <c r="B102" s="28" t="str">
        <f>VLOOKUP(A102,'HECVAT - Full'!A$26:B$285,2,FALSE)</f>
        <v>Does your application automatically lock the session or log-out an account after a period of inactivity?</v>
      </c>
      <c r="C102" s="35" t="str">
        <f>IF(LEN(VLOOKUP($A102,Questions!$B:$AA,20,FALSE))=0,"",VLOOKUP($A102,Questions!$B:$AA,20,FALSE))</f>
        <v xml:space="preserve"> </v>
      </c>
      <c r="D102" s="37" t="str">
        <f>IF(LEN(VLOOKUP($A102,Questions!$B:$AA,21,FALSE))=0,"",VLOOKUP($A102,Questions!$B:$AA,21,FALSE))</f>
        <v xml:space="preserve"> </v>
      </c>
      <c r="E102" s="36" t="str">
        <f>IF(LEN(VLOOKUP($A102,Questions!$B:$AA,22,FALSE))=0,"",VLOOKUP($A102,Questions!$B:$AA,22,FALSE))</f>
        <v xml:space="preserve"> </v>
      </c>
      <c r="F102" s="35" t="str">
        <f>IF(LEN(VLOOKUP($A102,Questions!$B:$AA,23,FALSE))=0,"",VLOOKUP($A102,Questions!$B:$AA,23,FALSE))</f>
        <v xml:space="preserve"> </v>
      </c>
      <c r="G102" s="36" t="str">
        <f>IF(LEN(VLOOKUP($A102,Questions!$B:$AA,24,FALSE))=0,"",VLOOKUP($A102,Questions!$B:$AA,24,FALSE))</f>
        <v xml:space="preserve"> </v>
      </c>
      <c r="H102" s="36" t="str">
        <f>IF(LEN(VLOOKUP($A102,Questions!$B:$AA,25,FALSE))=0,"",VLOOKUP($A102,Questions!$B:$AA,25,FALSE))</f>
        <v xml:space="preserve"> </v>
      </c>
      <c r="I102" s="36" t="str">
        <f>IF(LEN(VLOOKUP($A102,Questions!$B:$AA,26,FALSE))=0,"",VLOOKUP($A102,Questions!$B:$AA,26,FALSE))</f>
        <v xml:space="preserve"> </v>
      </c>
      <c r="J102" s="36" t="str">
        <f>IF(LEN(VLOOKUP($A102,Questions!$B:$AB,27,FALSE))=0,"",VLOOKUP($A102,Questions!$B:$AB,27,FALSE))</f>
        <v xml:space="preserve"> </v>
      </c>
    </row>
    <row r="103" spans="1:259" ht="47" customHeight="1" x14ac:dyDescent="0.15">
      <c r="A103" s="14" t="s">
        <v>178</v>
      </c>
      <c r="B103" s="28" t="str">
        <f>VLOOKUP(A103,'HECVAT - Full'!A$26:B$285,2,FALSE)</f>
        <v>Are there any passwords/passphrases hard coded into your systems or products?</v>
      </c>
      <c r="C103" s="35" t="str">
        <f>IF(LEN(VLOOKUP($A103,Questions!$B:$AA,20,FALSE))=0,"",VLOOKUP($A103,Questions!$B:$AA,20,FALSE))</f>
        <v xml:space="preserve"> </v>
      </c>
      <c r="D103" s="37" t="str">
        <f>IF(LEN(VLOOKUP($A103,Questions!$B:$AA,21,FALSE))=0,"",VLOOKUP($A103,Questions!$B:$AA,21,FALSE))</f>
        <v xml:space="preserve"> </v>
      </c>
      <c r="E103" s="36" t="str">
        <f>IF(LEN(VLOOKUP($A103,Questions!$B:$AA,22,FALSE))=0,"",VLOOKUP($A103,Questions!$B:$AA,22,FALSE))</f>
        <v xml:space="preserve"> </v>
      </c>
      <c r="F103" s="35" t="str">
        <f>IF(LEN(VLOOKUP($A103,Questions!$B:$AA,23,FALSE))=0,"",VLOOKUP($A103,Questions!$B:$AA,23,FALSE))</f>
        <v xml:space="preserve"> </v>
      </c>
      <c r="G103" s="35" t="str">
        <f>IF(LEN(VLOOKUP($A103,Questions!$B:$AA,24,FALSE))=0,"",VLOOKUP($A103,Questions!$B:$AA,24,FALSE))</f>
        <v xml:space="preserve"> </v>
      </c>
      <c r="H103" s="36" t="str">
        <f>IF(LEN(VLOOKUP($A103,Questions!$B:$AA,25,FALSE))=0,"",VLOOKUP($A103,Questions!$B:$AA,25,FALSE))</f>
        <v xml:space="preserve"> </v>
      </c>
      <c r="I103" s="35" t="str">
        <f>IF(LEN(VLOOKUP($A103,Questions!$B:$AA,26,FALSE))=0,"",VLOOKUP($A103,Questions!$B:$AA,26,FALSE))</f>
        <v xml:space="preserve"> </v>
      </c>
      <c r="J103" s="35" t="str">
        <f>IF(LEN(VLOOKUP($A103,Questions!$B:$AB,27,FALSE))=0,"",VLOOKUP($A103,Questions!$B:$AB,27,FALSE))</f>
        <v xml:space="preserve"> </v>
      </c>
    </row>
    <row r="104" spans="1:259" ht="48" customHeight="1" x14ac:dyDescent="0.15">
      <c r="A104" s="14" t="s">
        <v>179</v>
      </c>
      <c r="B104" s="28" t="str">
        <f>VLOOKUP(A104,'HECVAT - Full'!A$26:B$285,2,FALSE)</f>
        <v>Are you storing any passwords in plaintext?</v>
      </c>
      <c r="C104" s="35" t="str">
        <f>IF(LEN(VLOOKUP($A104,Questions!$B:$AA,20,FALSE))=0,"",VLOOKUP($A104,Questions!$B:$AA,20,FALSE))</f>
        <v xml:space="preserve"> </v>
      </c>
      <c r="D104" s="37" t="str">
        <f>IF(LEN(VLOOKUP($A104,Questions!$B:$AA,21,FALSE))=0,"",VLOOKUP($A104,Questions!$B:$AA,21,FALSE))</f>
        <v xml:space="preserve"> </v>
      </c>
      <c r="E104" s="35" t="str">
        <f>IF(LEN(VLOOKUP($A104,Questions!$B:$AA,22,FALSE))=0,"",VLOOKUP($A104,Questions!$B:$AA,22,FALSE))</f>
        <v xml:space="preserve"> </v>
      </c>
      <c r="F104" s="35" t="str">
        <f>IF(LEN(VLOOKUP($A104,Questions!$B:$AA,23,FALSE))=0,"",VLOOKUP($A104,Questions!$B:$AA,23,FALSE))</f>
        <v xml:space="preserve"> </v>
      </c>
      <c r="G104" s="35" t="str">
        <f>IF(LEN(VLOOKUP($A104,Questions!$B:$AA,24,FALSE))=0,"",VLOOKUP($A104,Questions!$B:$AA,24,FALSE))</f>
        <v xml:space="preserve"> </v>
      </c>
      <c r="H104" s="35" t="str">
        <f>IF(LEN(VLOOKUP($A104,Questions!$B:$AA,25,FALSE))=0,"",VLOOKUP($A104,Questions!$B:$AA,25,FALSE))</f>
        <v xml:space="preserve"> </v>
      </c>
      <c r="I104" s="35" t="str">
        <f>IF(LEN(VLOOKUP($A104,Questions!$B:$AA,26,FALSE))=0,"",VLOOKUP($A104,Questions!$B:$AA,26,FALSE))</f>
        <v xml:space="preserve"> </v>
      </c>
      <c r="J104" s="35" t="str">
        <f>IF(LEN(VLOOKUP($A104,Questions!$B:$AB,27,FALSE))=0,"",VLOOKUP($A104,Questions!$B:$AB,27,FALSE))</f>
        <v xml:space="preserve"> </v>
      </c>
    </row>
    <row r="105" spans="1:259" ht="84" customHeight="1" x14ac:dyDescent="0.15">
      <c r="A105" s="14" t="s">
        <v>180</v>
      </c>
      <c r="B105" s="28" t="str">
        <f>VLOOKUP(A105,'HECVAT - Full'!A$26:B$285,2,FALSE)</f>
        <v>Does your application support directory integration for user accounts?</v>
      </c>
      <c r="C105" s="35" t="str">
        <f>IF(LEN(VLOOKUP($A105,Questions!$B:$AA,20,FALSE))=0,"",VLOOKUP($A105,Questions!$B:$AA,20,FALSE))</f>
        <v xml:space="preserve"> </v>
      </c>
      <c r="D105" s="37" t="str">
        <f>IF(LEN(VLOOKUP($A105,Questions!$B:$AA,21,FALSE))=0,"",VLOOKUP($A105,Questions!$B:$AA,21,FALSE))</f>
        <v xml:space="preserve"> </v>
      </c>
      <c r="E105" s="35" t="str">
        <f>IF(LEN(VLOOKUP($A105,Questions!$B:$AA,22,FALSE))=0,"",VLOOKUP($A105,Questions!$B:$AA,22,FALSE))</f>
        <v xml:space="preserve"> </v>
      </c>
      <c r="F105" s="35" t="str">
        <f>IF(LEN(VLOOKUP($A105,Questions!$B:$AA,23,FALSE))=0,"",VLOOKUP($A105,Questions!$B:$AA,23,FALSE))</f>
        <v xml:space="preserve"> </v>
      </c>
      <c r="G105" s="35" t="str">
        <f>IF(LEN(VLOOKUP($A105,Questions!$B:$AA,24,FALSE))=0,"",VLOOKUP($A105,Questions!$B:$AA,24,FALSE))</f>
        <v xml:space="preserve"> </v>
      </c>
      <c r="H105" s="35" t="str">
        <f>IF(LEN(VLOOKUP($A105,Questions!$B:$AA,25,FALSE))=0,"",VLOOKUP($A105,Questions!$B:$AA,25,FALSE))</f>
        <v xml:space="preserve"> </v>
      </c>
      <c r="I105" s="35" t="str">
        <f>IF(LEN(VLOOKUP($A105,Questions!$B:$AA,26,FALSE))=0,"",VLOOKUP($A105,Questions!$B:$AA,26,FALSE))</f>
        <v xml:space="preserve"> </v>
      </c>
      <c r="J105" s="35" t="str">
        <f>IF(LEN(VLOOKUP($A105,Questions!$B:$AB,27,FALSE))=0,"",VLOOKUP($A105,Questions!$B:$AB,27,FALSE))</f>
        <v xml:space="preserve"> </v>
      </c>
    </row>
    <row r="106" spans="1:259" s="324" customFormat="1" ht="84" customHeight="1" x14ac:dyDescent="0.15">
      <c r="A106" s="14" t="s">
        <v>181</v>
      </c>
      <c r="B106" s="28" t="str">
        <f>VLOOKUP(A106,'HECVAT - Full'!A$26:B$285,2,FALSE)</f>
        <v>Are audit logs available that include AT LEAST all of the following; login, logout, actions performed, and source IP address?</v>
      </c>
      <c r="C106" s="35" t="str">
        <f>IF(LEN(VLOOKUP($A106,Questions!$B:$AA,20,FALSE))=0,"",VLOOKUP($A106,Questions!$B:$AA,20,FALSE))</f>
        <v xml:space="preserve"> </v>
      </c>
      <c r="D106" s="37" t="str">
        <f>IF(LEN(VLOOKUP($A106,Questions!$B:$AA,21,FALSE))=0,"",VLOOKUP($A106,Questions!$B:$AA,21,FALSE))</f>
        <v xml:space="preserve"> </v>
      </c>
      <c r="E106" s="35" t="str">
        <f>IF(LEN(VLOOKUP($A106,Questions!$B:$AA,22,FALSE))=0,"",VLOOKUP($A106,Questions!$B:$AA,22,FALSE))</f>
        <v xml:space="preserve"> </v>
      </c>
      <c r="F106" s="35" t="str">
        <f>IF(LEN(VLOOKUP($A106,Questions!$B:$AA,23,FALSE))=0,"",VLOOKUP($A106,Questions!$B:$AA,23,FALSE))</f>
        <v xml:space="preserve"> </v>
      </c>
      <c r="G106" s="35" t="str">
        <f>IF(LEN(VLOOKUP($A106,Questions!$B:$AA,24,FALSE))=0,"",VLOOKUP($A106,Questions!$B:$AA,24,FALSE))</f>
        <v xml:space="preserve"> </v>
      </c>
      <c r="H106" s="35" t="str">
        <f>IF(LEN(VLOOKUP($A106,Questions!$B:$AA,25,FALSE))=0,"",VLOOKUP($A106,Questions!$B:$AA,25,FALSE))</f>
        <v xml:space="preserve"> </v>
      </c>
      <c r="I106" s="35" t="str">
        <f>IF(LEN(VLOOKUP($A106,Questions!$B:$AA,26,FALSE))=0,"",VLOOKUP($A106,Questions!$B:$AA,26,FALSE))</f>
        <v xml:space="preserve"> </v>
      </c>
      <c r="J106" s="35" t="str">
        <f>IF(LEN(VLOOKUP($A106,Questions!$B:$AB,27,FALSE))=0,"",VLOOKUP($A106,Questions!$B:$AB,27,FALSE))</f>
        <v xml:space="preserve"> </v>
      </c>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row>
    <row r="107" spans="1:259" s="324" customFormat="1" ht="84" customHeight="1" x14ac:dyDescent="0.15">
      <c r="A107" s="14" t="s">
        <v>2724</v>
      </c>
      <c r="B107" s="28" t="str">
        <f>VLOOKUP(A107,'HECVAT - Full'!A$26:B$285,2,FALSE)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07" s="35" t="str">
        <f>IF(LEN(VLOOKUP($A107,Questions!$B:$AA,20,FALSE))=0,"",VLOOKUP($A107,Questions!$B:$AA,20,FALSE))</f>
        <v xml:space="preserve"> </v>
      </c>
      <c r="D107" s="37" t="str">
        <f>IF(LEN(VLOOKUP($A107,Questions!$B:$AA,21,FALSE))=0,"",VLOOKUP($A107,Questions!$B:$AA,21,FALSE))</f>
        <v xml:space="preserve"> </v>
      </c>
      <c r="E107" s="35" t="str">
        <f>IF(LEN(VLOOKUP($A107,Questions!$B:$AA,22,FALSE))=0,"",VLOOKUP($A107,Questions!$B:$AA,22,FALSE))</f>
        <v xml:space="preserve"> </v>
      </c>
      <c r="F107" s="35" t="str">
        <f>IF(LEN(VLOOKUP($A107,Questions!$B:$AA,23,FALSE))=0,"",VLOOKUP($A107,Questions!$B:$AA,23,FALSE))</f>
        <v xml:space="preserve"> </v>
      </c>
      <c r="G107" s="35" t="str">
        <f>IF(LEN(VLOOKUP($A107,Questions!$B:$AA,24,FALSE))=0,"",VLOOKUP($A107,Questions!$B:$AA,24,FALSE))</f>
        <v xml:space="preserve"> </v>
      </c>
      <c r="H107" s="35" t="str">
        <f>IF(LEN(VLOOKUP($A107,Questions!$B:$AA,25,FALSE))=0,"",VLOOKUP($A107,Questions!$B:$AA,25,FALSE))</f>
        <v xml:space="preserve"> </v>
      </c>
      <c r="I107" s="35" t="str">
        <f>IF(LEN(VLOOKUP($A107,Questions!$B:$AA,26,FALSE))=0,"",VLOOKUP($A107,Questions!$B:$AA,26,FALSE))</f>
        <v xml:space="preserve"> </v>
      </c>
      <c r="J107" s="35" t="str">
        <f>IF(LEN(VLOOKUP($A107,Questions!$B:$AB,27,FALSE))=0,"",VLOOKUP($A107,Questions!$B:$AB,27,FALSE))</f>
        <v xml:space="preserve"> </v>
      </c>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row>
    <row r="108" spans="1:259" ht="64.25" customHeight="1" x14ac:dyDescent="0.15">
      <c r="A108" s="14" t="s">
        <v>2725</v>
      </c>
      <c r="B108" s="28" t="str">
        <f>VLOOKUP(A108,'HECVAT - Full'!A$26:B$285,2,FALSE)</f>
        <v>Describe or provide a reference to the retention period for those logs, how logs are protected, and whether they are accessible to the customer (and if so, how).</v>
      </c>
      <c r="C108" s="35" t="str">
        <f>IF(LEN(VLOOKUP($A108,Questions!$B:$AA,20,FALSE))=0,"",VLOOKUP($A108,Questions!$B:$AA,20,FALSE))</f>
        <v xml:space="preserve"> </v>
      </c>
      <c r="D108" s="37" t="str">
        <f>IF(LEN(VLOOKUP($A108,Questions!$B:$AA,21,FALSE))=0,"",VLOOKUP($A108,Questions!$B:$AA,21,FALSE))</f>
        <v xml:space="preserve"> </v>
      </c>
      <c r="E108" s="35" t="str">
        <f>IF(LEN(VLOOKUP($A108,Questions!$B:$AA,22,FALSE))=0,"",VLOOKUP($A108,Questions!$B:$AA,22,FALSE))</f>
        <v xml:space="preserve"> </v>
      </c>
      <c r="F108" s="35" t="str">
        <f>IF(LEN(VLOOKUP($A108,Questions!$B:$AA,23,FALSE))=0,"",VLOOKUP($A108,Questions!$B:$AA,23,FALSE))</f>
        <v xml:space="preserve"> </v>
      </c>
      <c r="G108" s="35" t="str">
        <f>IF(LEN(VLOOKUP($A108,Questions!$B:$AA,24,FALSE))=0,"",VLOOKUP($A108,Questions!$B:$AA,24,FALSE))</f>
        <v xml:space="preserve"> </v>
      </c>
      <c r="H108" s="35" t="str">
        <f>IF(LEN(VLOOKUP($A108,Questions!$B:$AA,25,FALSE))=0,"",VLOOKUP($A108,Questions!$B:$AA,25,FALSE))</f>
        <v xml:space="preserve"> </v>
      </c>
      <c r="I108" s="35" t="str">
        <f>IF(LEN(VLOOKUP($A108,Questions!$B:$AA,26,FALSE))=0,"",VLOOKUP($A108,Questions!$B:$AA,26,FALSE))</f>
        <v xml:space="preserve"> </v>
      </c>
      <c r="J108" s="35" t="str">
        <f>IF(LEN(VLOOKUP($A108,Questions!$B:$AB,27,FALSE))=0,"",VLOOKUP($A108,Questions!$B:$AB,27,FALSE))</f>
        <v xml:space="preserve"> </v>
      </c>
    </row>
    <row r="109" spans="1:259" s="33" customFormat="1" ht="36" customHeight="1" x14ac:dyDescent="0.15">
      <c r="A109" s="388" t="str">
        <f>IF(OR($C$27="No",$C$30="Yes"),"BCP - Optional based on QUALIFIER response.","Business Continuity Plan")</f>
        <v>Business Continuity Plan</v>
      </c>
      <c r="B109" s="388"/>
      <c r="C109" s="24" t="str">
        <f>C$22</f>
        <v>CIS Critical Security Controls v6.1</v>
      </c>
      <c r="D109" s="24" t="str">
        <f t="shared" ref="D109:J109" si="7">D$22</f>
        <v>HIPAA</v>
      </c>
      <c r="E109" s="24" t="str">
        <f t="shared" si="7"/>
        <v>ISO 27002:27013</v>
      </c>
      <c r="F109" s="24" t="str">
        <f t="shared" si="7"/>
        <v>NIST Cybersecurity Framework</v>
      </c>
      <c r="G109" s="24" t="str">
        <f t="shared" si="7"/>
        <v>NIST SP 800-171r1</v>
      </c>
      <c r="H109" s="24" t="str">
        <f t="shared" si="7"/>
        <v>NIST SP 800-53r4</v>
      </c>
      <c r="I109" s="24" t="str">
        <f t="shared" si="7"/>
        <v>PCI DSS</v>
      </c>
      <c r="J109" s="24" t="str">
        <f t="shared" si="7"/>
        <v>Trusted CI</v>
      </c>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BJ109" s="32"/>
      <c r="BK109" s="32"/>
      <c r="BL109" s="32"/>
      <c r="BM109" s="32"/>
      <c r="BN109" s="32"/>
      <c r="BO109" s="32"/>
      <c r="BP109" s="32"/>
      <c r="BQ109" s="32"/>
      <c r="BR109" s="32"/>
      <c r="BS109" s="32"/>
      <c r="BT109" s="32"/>
      <c r="BU109" s="32"/>
      <c r="BV109" s="32"/>
      <c r="BW109" s="32"/>
      <c r="BX109" s="32"/>
      <c r="BY109" s="32"/>
      <c r="BZ109" s="32"/>
      <c r="CA109" s="32"/>
      <c r="CB109" s="32"/>
      <c r="CC109" s="32"/>
      <c r="CD109" s="32"/>
      <c r="CE109" s="32"/>
      <c r="CF109" s="32"/>
      <c r="CG109" s="32"/>
      <c r="CH109" s="32"/>
      <c r="CI109" s="32"/>
      <c r="CJ109" s="32"/>
      <c r="CK109" s="32"/>
      <c r="CL109" s="32"/>
      <c r="CM109" s="32"/>
      <c r="CN109" s="32"/>
      <c r="CO109" s="32"/>
      <c r="CP109" s="32"/>
      <c r="CQ109" s="32"/>
      <c r="CR109" s="32"/>
      <c r="CS109" s="32"/>
      <c r="CT109" s="32"/>
      <c r="CU109" s="32"/>
      <c r="CV109" s="32"/>
      <c r="CW109" s="32"/>
      <c r="CX109" s="32"/>
      <c r="CY109" s="32"/>
      <c r="CZ109" s="32"/>
      <c r="DA109" s="32"/>
      <c r="DB109" s="32"/>
      <c r="DC109" s="32"/>
      <c r="DD109" s="32"/>
      <c r="DE109" s="32"/>
      <c r="DF109" s="32"/>
      <c r="DG109" s="32"/>
      <c r="DH109" s="32"/>
      <c r="DI109" s="32"/>
      <c r="DJ109" s="32"/>
      <c r="DK109" s="32"/>
      <c r="DL109" s="32"/>
      <c r="DM109" s="32"/>
      <c r="DN109" s="32"/>
      <c r="DO109" s="32"/>
      <c r="DP109" s="32"/>
      <c r="DQ109" s="32"/>
      <c r="DR109" s="32"/>
      <c r="DS109" s="32"/>
      <c r="DT109" s="32"/>
      <c r="DU109" s="32"/>
      <c r="DV109" s="32"/>
      <c r="DW109" s="32"/>
      <c r="DX109" s="32"/>
      <c r="DY109" s="32"/>
      <c r="DZ109" s="32"/>
      <c r="EA109" s="32"/>
      <c r="EB109" s="32"/>
      <c r="EC109" s="32"/>
      <c r="ED109" s="32"/>
      <c r="EE109" s="32"/>
      <c r="EF109" s="32"/>
      <c r="EG109" s="32"/>
      <c r="EH109" s="32"/>
      <c r="EI109" s="32"/>
      <c r="EJ109" s="32"/>
      <c r="EK109" s="32"/>
      <c r="EL109" s="32"/>
      <c r="EM109" s="32"/>
      <c r="EN109" s="32"/>
      <c r="EO109" s="32"/>
      <c r="EP109" s="32"/>
      <c r="EQ109" s="32"/>
      <c r="ER109" s="32"/>
      <c r="ES109" s="32"/>
      <c r="ET109" s="32"/>
      <c r="EU109" s="32"/>
      <c r="EV109" s="32"/>
      <c r="EW109" s="32"/>
      <c r="EX109" s="32"/>
      <c r="EY109" s="32"/>
      <c r="EZ109" s="32"/>
      <c r="FA109" s="32"/>
      <c r="FB109" s="32"/>
      <c r="FC109" s="32"/>
      <c r="FD109" s="32"/>
      <c r="FE109" s="32"/>
      <c r="FF109" s="32"/>
      <c r="FG109" s="32"/>
      <c r="FH109" s="32"/>
      <c r="FI109" s="32"/>
      <c r="FJ109" s="32"/>
      <c r="FK109" s="32"/>
      <c r="FL109" s="32"/>
      <c r="FM109" s="32"/>
      <c r="FN109" s="32"/>
      <c r="FO109" s="32"/>
      <c r="FP109" s="32"/>
      <c r="FQ109" s="32"/>
      <c r="FR109" s="32"/>
      <c r="FS109" s="32"/>
      <c r="FT109" s="32"/>
      <c r="FU109" s="32"/>
      <c r="FV109" s="32"/>
      <c r="FW109" s="32"/>
      <c r="FX109" s="32"/>
      <c r="FY109" s="32"/>
      <c r="FZ109" s="32"/>
      <c r="GA109" s="32"/>
      <c r="GB109" s="32"/>
      <c r="GC109" s="32"/>
      <c r="GD109" s="32"/>
      <c r="GE109" s="32"/>
      <c r="GF109" s="32"/>
      <c r="GG109" s="32"/>
      <c r="GH109" s="32"/>
      <c r="GI109" s="32"/>
      <c r="GJ109" s="32"/>
      <c r="GK109" s="32"/>
      <c r="GL109" s="32"/>
      <c r="GM109" s="32"/>
      <c r="GN109" s="32"/>
      <c r="GO109" s="32"/>
      <c r="GP109" s="32"/>
      <c r="GQ109" s="32"/>
      <c r="GR109" s="32"/>
      <c r="GS109" s="32"/>
      <c r="GT109" s="32"/>
      <c r="GU109" s="32"/>
      <c r="GV109" s="32"/>
      <c r="GW109" s="32"/>
      <c r="GX109" s="32"/>
      <c r="GY109" s="32"/>
      <c r="GZ109" s="32"/>
      <c r="HA109" s="32"/>
      <c r="HB109" s="32"/>
      <c r="HC109" s="32"/>
      <c r="HD109" s="32"/>
      <c r="HE109" s="32"/>
      <c r="HF109" s="32"/>
      <c r="HG109" s="32"/>
      <c r="HH109" s="32"/>
      <c r="HI109" s="32"/>
      <c r="HJ109" s="32"/>
      <c r="HK109" s="32"/>
      <c r="HL109" s="32"/>
      <c r="HM109" s="32"/>
      <c r="HN109" s="32"/>
      <c r="HO109" s="32"/>
      <c r="HP109" s="32"/>
      <c r="HQ109" s="32"/>
      <c r="HR109" s="32"/>
      <c r="HS109" s="32"/>
      <c r="HT109" s="32"/>
      <c r="HU109" s="32"/>
      <c r="HV109" s="32"/>
      <c r="HW109" s="32"/>
      <c r="HX109" s="32"/>
      <c r="HY109" s="32"/>
      <c r="HZ109" s="32"/>
      <c r="IA109" s="32"/>
      <c r="IB109" s="32"/>
      <c r="IC109" s="32"/>
      <c r="ID109" s="32"/>
      <c r="IE109" s="32"/>
      <c r="IF109" s="32"/>
      <c r="IG109" s="32"/>
      <c r="IH109" s="32"/>
      <c r="II109" s="32"/>
      <c r="IJ109" s="32"/>
      <c r="IK109" s="32"/>
      <c r="IL109" s="32"/>
      <c r="IM109" s="32"/>
      <c r="IN109" s="32"/>
      <c r="IO109" s="32"/>
      <c r="IP109" s="32"/>
      <c r="IQ109" s="32"/>
      <c r="IR109" s="32"/>
      <c r="IS109" s="32"/>
      <c r="IT109" s="32"/>
      <c r="IU109" s="32"/>
      <c r="IV109" s="32"/>
      <c r="IW109" s="32"/>
      <c r="IX109" s="32"/>
      <c r="IY109" s="32"/>
    </row>
    <row r="110" spans="1:259" ht="48" customHeight="1" x14ac:dyDescent="0.15">
      <c r="A110" s="14" t="s">
        <v>164</v>
      </c>
      <c r="B110" s="28" t="str">
        <f>VLOOKUP(A110,'HECVAT - Full'!A$26:B$285,2,FALSE)</f>
        <v>Is an owner assigned who is responsible for the maintenance and review of the Business Continuity Plan?</v>
      </c>
      <c r="C110" s="35" t="str">
        <f>IF(LEN(VLOOKUP($A110,Questions!$B:$AA,20,FALSE))=0,"",VLOOKUP($A110,Questions!$B:$AA,20,FALSE))</f>
        <v xml:space="preserve"> </v>
      </c>
      <c r="D110" s="37" t="str">
        <f>IF(LEN(VLOOKUP($A110,Questions!$B:$AA,21,FALSE))=0,"",VLOOKUP($A110,Questions!$B:$AA,21,FALSE))</f>
        <v xml:space="preserve"> </v>
      </c>
      <c r="E110" s="35" t="str">
        <f>IF(LEN(VLOOKUP($A110,Questions!$B:$AA,22,FALSE))=0,"",VLOOKUP($A110,Questions!$B:$AA,22,FALSE))</f>
        <v xml:space="preserve"> </v>
      </c>
      <c r="F110" s="35" t="str">
        <f>IF(LEN(VLOOKUP($A110,Questions!$B:$AA,23,FALSE))=0,"",VLOOKUP($A110,Questions!$B:$AA,23,FALSE))</f>
        <v xml:space="preserve"> </v>
      </c>
      <c r="G110" s="35" t="str">
        <f>IF(LEN(VLOOKUP($A110,Questions!$B:$AA,24,FALSE))=0,"",VLOOKUP($A110,Questions!$B:$AA,24,FALSE))</f>
        <v xml:space="preserve"> </v>
      </c>
      <c r="H110" s="35" t="str">
        <f>IF(LEN(VLOOKUP($A110,Questions!$B:$AA,25,FALSE))=0,"",VLOOKUP($A110,Questions!$B:$AA,25,FALSE))</f>
        <v xml:space="preserve"> </v>
      </c>
      <c r="I110" s="36" t="str">
        <f>IF(LEN(VLOOKUP($A110,Questions!$B:$AA,26,FALSE))=0,"",VLOOKUP($A110,Questions!$B:$AA,26,FALSE))</f>
        <v xml:space="preserve"> </v>
      </c>
      <c r="J110" s="36" t="str">
        <f>IF(LEN(VLOOKUP($A110,Questions!$B:$AB,27,FALSE))=0,"",VLOOKUP($A110,Questions!$B:$AB,27,FALSE))</f>
        <v xml:space="preserve"> </v>
      </c>
    </row>
    <row r="111" spans="1:259" ht="47" customHeight="1" x14ac:dyDescent="0.15">
      <c r="A111" s="14" t="s">
        <v>182</v>
      </c>
      <c r="B111" s="28" t="str">
        <f>VLOOKUP(A111,'HECVAT - Full'!A$26:B$285,2,FALSE)</f>
        <v>Is there a defined problem/issue escalation plan in your BCP for impacted clients?</v>
      </c>
      <c r="C111" s="35" t="str">
        <f>IF(LEN(VLOOKUP($A111,Questions!$B:$AA,20,FALSE))=0,"",VLOOKUP($A111,Questions!$B:$AA,20,FALSE))</f>
        <v xml:space="preserve"> </v>
      </c>
      <c r="D111" s="37" t="str">
        <f>IF(LEN(VLOOKUP($A111,Questions!$B:$AA,21,FALSE))=0,"",VLOOKUP($A111,Questions!$B:$AA,21,FALSE))</f>
        <v xml:space="preserve"> </v>
      </c>
      <c r="E111" s="36" t="str">
        <f>IF(LEN(VLOOKUP($A111,Questions!$B:$AA,22,FALSE))=0,"",VLOOKUP($A111,Questions!$B:$AA,22,FALSE))</f>
        <v xml:space="preserve"> </v>
      </c>
      <c r="F111" s="35" t="str">
        <f>IF(LEN(VLOOKUP($A111,Questions!$B:$AA,23,FALSE))=0,"",VLOOKUP($A111,Questions!$B:$AA,23,FALSE))</f>
        <v xml:space="preserve"> </v>
      </c>
      <c r="G111" s="35" t="str">
        <f>IF(LEN(VLOOKUP($A111,Questions!$B:$AA,24,FALSE))=0,"",VLOOKUP($A111,Questions!$B:$AA,24,FALSE))</f>
        <v xml:space="preserve"> </v>
      </c>
      <c r="H111" s="35" t="str">
        <f>IF(LEN(VLOOKUP($A111,Questions!$B:$AA,25,FALSE))=0,"",VLOOKUP($A111,Questions!$B:$AA,25,FALSE))</f>
        <v xml:space="preserve"> </v>
      </c>
      <c r="I111" s="36" t="str">
        <f>IF(LEN(VLOOKUP($A111,Questions!$B:$AA,26,FALSE))=0,"",VLOOKUP($A111,Questions!$B:$AA,26,FALSE))</f>
        <v xml:space="preserve"> </v>
      </c>
      <c r="J111" s="36" t="str">
        <f>IF(LEN(VLOOKUP($A111,Questions!$B:$AB,27,FALSE))=0,"",VLOOKUP($A111,Questions!$B:$AB,27,FALSE))</f>
        <v xml:space="preserve"> </v>
      </c>
    </row>
    <row r="112" spans="1:259" ht="47" customHeight="1" x14ac:dyDescent="0.15">
      <c r="A112" s="14" t="s">
        <v>183</v>
      </c>
      <c r="B112" s="28" t="str">
        <f>VLOOKUP(A112,'HECVAT - Full'!A$26:B$285,2,FALSE)</f>
        <v>Is there a documented communication plan in your BCP for impacted clients?</v>
      </c>
      <c r="C112" s="35" t="str">
        <f>IF(LEN(VLOOKUP($A112,Questions!$B:$AA,20,FALSE))=0,"",VLOOKUP($A112,Questions!$B:$AA,20,FALSE))</f>
        <v xml:space="preserve"> </v>
      </c>
      <c r="D112" s="37" t="str">
        <f>IF(LEN(VLOOKUP($A112,Questions!$B:$AA,21,FALSE))=0,"",VLOOKUP($A112,Questions!$B:$AA,21,FALSE))</f>
        <v xml:space="preserve"> </v>
      </c>
      <c r="E112" s="35" t="str">
        <f>IF(LEN(VLOOKUP($A112,Questions!$B:$AA,22,FALSE))=0,"",VLOOKUP($A112,Questions!$B:$AA,22,FALSE))</f>
        <v xml:space="preserve"> </v>
      </c>
      <c r="F112" s="35" t="str">
        <f>IF(LEN(VLOOKUP($A112,Questions!$B:$AA,23,FALSE))=0,"",VLOOKUP($A112,Questions!$B:$AA,23,FALSE))</f>
        <v xml:space="preserve"> </v>
      </c>
      <c r="G112" s="35" t="str">
        <f>IF(LEN(VLOOKUP($A112,Questions!$B:$AA,24,FALSE))=0,"",VLOOKUP($A112,Questions!$B:$AA,24,FALSE))</f>
        <v xml:space="preserve"> </v>
      </c>
      <c r="H112" s="35" t="str">
        <f>IF(LEN(VLOOKUP($A112,Questions!$B:$AA,25,FALSE))=0,"",VLOOKUP($A112,Questions!$B:$AA,25,FALSE))</f>
        <v xml:space="preserve"> </v>
      </c>
      <c r="I112" s="36" t="str">
        <f>IF(LEN(VLOOKUP($A112,Questions!$B:$AA,26,FALSE))=0,"",VLOOKUP($A112,Questions!$B:$AA,26,FALSE))</f>
        <v xml:space="preserve"> </v>
      </c>
      <c r="J112" s="36" t="str">
        <f>IF(LEN(VLOOKUP($A112,Questions!$B:$AB,27,FALSE))=0,"",VLOOKUP($A112,Questions!$B:$AB,27,FALSE))</f>
        <v xml:space="preserve"> </v>
      </c>
    </row>
    <row r="113" spans="1:10" ht="47" customHeight="1" x14ac:dyDescent="0.15">
      <c r="A113" s="14" t="s">
        <v>184</v>
      </c>
      <c r="B113" s="28" t="str">
        <f>VLOOKUP(A113,'HECVAT - Full'!A$26:B$285,2,FALSE)</f>
        <v>Are all components of the BCP reviewed at least annually and updated as needed to reflect change?</v>
      </c>
      <c r="C113" s="35" t="str">
        <f>IF(LEN(VLOOKUP($A113,Questions!$B:$AA,20,FALSE))=0,"",VLOOKUP($A113,Questions!$B:$AA,20,FALSE))</f>
        <v xml:space="preserve"> </v>
      </c>
      <c r="D113" s="37" t="str">
        <f>IF(LEN(VLOOKUP($A113,Questions!$B:$AA,21,FALSE))=0,"",VLOOKUP($A113,Questions!$B:$AA,21,FALSE))</f>
        <v xml:space="preserve"> </v>
      </c>
      <c r="E113" s="35" t="str">
        <f>IF(LEN(VLOOKUP($A113,Questions!$B:$AA,22,FALSE))=0,"",VLOOKUP($A113,Questions!$B:$AA,22,FALSE))</f>
        <v xml:space="preserve"> </v>
      </c>
      <c r="F113" s="35" t="str">
        <f>IF(LEN(VLOOKUP($A113,Questions!$B:$AA,23,FALSE))=0,"",VLOOKUP($A113,Questions!$B:$AA,23,FALSE))</f>
        <v xml:space="preserve"> </v>
      </c>
      <c r="G113" s="35" t="str">
        <f>IF(LEN(VLOOKUP($A113,Questions!$B:$AA,24,FALSE))=0,"",VLOOKUP($A113,Questions!$B:$AA,24,FALSE))</f>
        <v xml:space="preserve"> </v>
      </c>
      <c r="H113" s="35" t="str">
        <f>IF(LEN(VLOOKUP($A113,Questions!$B:$AA,25,FALSE))=0,"",VLOOKUP($A113,Questions!$B:$AA,25,FALSE))</f>
        <v xml:space="preserve"> </v>
      </c>
      <c r="I113" s="36" t="str">
        <f>IF(LEN(VLOOKUP($A113,Questions!$B:$AA,26,FALSE))=0,"",VLOOKUP($A113,Questions!$B:$AA,26,FALSE))</f>
        <v xml:space="preserve"> </v>
      </c>
      <c r="J113" s="36" t="str">
        <f>IF(LEN(VLOOKUP($A113,Questions!$B:$AB,27,FALSE))=0,"",VLOOKUP($A113,Questions!$B:$AB,27,FALSE))</f>
        <v xml:space="preserve"> </v>
      </c>
    </row>
    <row r="114" spans="1:10" ht="47" customHeight="1" x14ac:dyDescent="0.15">
      <c r="A114" s="14" t="s">
        <v>185</v>
      </c>
      <c r="B114" s="28" t="str">
        <f>VLOOKUP(A114,'HECVAT - Full'!A$26:B$285,2,FALSE)</f>
        <v>Are specific crisis management roles and responsibilities defined and documented?</v>
      </c>
      <c r="C114" s="35" t="str">
        <f>IF(LEN(VLOOKUP($A114,Questions!$B:$AA,20,FALSE))=0,"",VLOOKUP($A114,Questions!$B:$AA,20,FALSE))</f>
        <v xml:space="preserve"> </v>
      </c>
      <c r="D114" s="37" t="str">
        <f>IF(LEN(VLOOKUP($A114,Questions!$B:$AA,21,FALSE))=0,"",VLOOKUP($A114,Questions!$B:$AA,21,FALSE))</f>
        <v xml:space="preserve"> </v>
      </c>
      <c r="E114" s="35" t="str">
        <f>IF(LEN(VLOOKUP($A114,Questions!$B:$AA,22,FALSE))=0,"",VLOOKUP($A114,Questions!$B:$AA,22,FALSE))</f>
        <v xml:space="preserve"> </v>
      </c>
      <c r="F114" s="35" t="str">
        <f>IF(LEN(VLOOKUP($A114,Questions!$B:$AA,23,FALSE))=0,"",VLOOKUP($A114,Questions!$B:$AA,23,FALSE))</f>
        <v xml:space="preserve"> </v>
      </c>
      <c r="G114" s="35" t="str">
        <f>IF(LEN(VLOOKUP($A114,Questions!$B:$AA,24,FALSE))=0,"",VLOOKUP($A114,Questions!$B:$AA,24,FALSE))</f>
        <v xml:space="preserve"> </v>
      </c>
      <c r="H114" s="35" t="str">
        <f>IF(LEN(VLOOKUP($A114,Questions!$B:$AA,25,FALSE))=0,"",VLOOKUP($A114,Questions!$B:$AA,25,FALSE))</f>
        <v xml:space="preserve"> </v>
      </c>
      <c r="I114" s="36" t="str">
        <f>IF(LEN(VLOOKUP($A114,Questions!$B:$AA,26,FALSE))=0,"",VLOOKUP($A114,Questions!$B:$AA,26,FALSE))</f>
        <v xml:space="preserve"> </v>
      </c>
      <c r="J114" s="36" t="str">
        <f>IF(LEN(VLOOKUP($A114,Questions!$B:$AB,27,FALSE))=0,"",VLOOKUP($A114,Questions!$B:$AB,27,FALSE))</f>
        <v xml:space="preserve"> </v>
      </c>
    </row>
    <row r="115" spans="1:10" ht="48" customHeight="1" x14ac:dyDescent="0.15">
      <c r="A115" s="14" t="s">
        <v>186</v>
      </c>
      <c r="B115" s="28" t="str">
        <f>VLOOKUP(A115,'HECVAT - Full'!A$26:B$285,2,FALSE)</f>
        <v>Does your organization conduct training and awareness activities to validate its employees understanding of their roles and responsibilities during a crisis?</v>
      </c>
      <c r="C115" s="35" t="str">
        <f>IF(LEN(VLOOKUP($A115,Questions!$B:$AA,20,FALSE))=0,"",VLOOKUP($A115,Questions!$B:$AA,20,FALSE))</f>
        <v xml:space="preserve"> </v>
      </c>
      <c r="D115" s="37" t="str">
        <f>IF(LEN(VLOOKUP($A115,Questions!$B:$AA,21,FALSE))=0,"",VLOOKUP($A115,Questions!$B:$AA,21,FALSE))</f>
        <v xml:space="preserve"> </v>
      </c>
      <c r="E115" s="35" t="str">
        <f>IF(LEN(VLOOKUP($A115,Questions!$B:$AA,22,FALSE))=0,"",VLOOKUP($A115,Questions!$B:$AA,22,FALSE))</f>
        <v xml:space="preserve"> </v>
      </c>
      <c r="F115" s="35" t="str">
        <f>IF(LEN(VLOOKUP($A115,Questions!$B:$AA,23,FALSE))=0,"",VLOOKUP($A115,Questions!$B:$AA,23,FALSE))</f>
        <v xml:space="preserve"> </v>
      </c>
      <c r="G115" s="35" t="str">
        <f>IF(LEN(VLOOKUP($A115,Questions!$B:$AA,24,FALSE))=0,"",VLOOKUP($A115,Questions!$B:$AA,24,FALSE))</f>
        <v xml:space="preserve"> </v>
      </c>
      <c r="H115" s="257" t="str">
        <f>IF(LEN(VLOOKUP($A115,Questions!$B:$AA,25,FALSE))=0,"",VLOOKUP($A115,Questions!$B:$AA,25,FALSE))</f>
        <v xml:space="preserve"> </v>
      </c>
      <c r="I115" s="36" t="str">
        <f>IF(LEN(VLOOKUP($A115,Questions!$B:$AA,26,FALSE))=0,"",VLOOKUP($A115,Questions!$B:$AA,26,FALSE))</f>
        <v xml:space="preserve"> </v>
      </c>
      <c r="J115" s="36" t="str">
        <f>IF(LEN(VLOOKUP($A115,Questions!$B:$AB,27,FALSE))=0,"",VLOOKUP($A115,Questions!$B:$AB,27,FALSE))</f>
        <v xml:space="preserve"> </v>
      </c>
    </row>
    <row r="116" spans="1:10" ht="48" customHeight="1" x14ac:dyDescent="0.15">
      <c r="A116" s="14" t="s">
        <v>187</v>
      </c>
      <c r="B116" s="28" t="str">
        <f>VLOOKUP(A116,'HECVAT - Full'!A$26:B$285,2,FALSE)</f>
        <v>Does your organization have an alternative business site or a contracted Business Recovery provider?</v>
      </c>
      <c r="C116" s="35" t="str">
        <f>IF(LEN(VLOOKUP($A116,Questions!$B:$AA,20,FALSE))=0,"",VLOOKUP($A116,Questions!$B:$AA,20,FALSE))</f>
        <v xml:space="preserve"> </v>
      </c>
      <c r="D116" s="37" t="str">
        <f>IF(LEN(VLOOKUP($A116,Questions!$B:$AA,21,FALSE))=0,"",VLOOKUP($A116,Questions!$B:$AA,21,FALSE))</f>
        <v xml:space="preserve"> </v>
      </c>
      <c r="E116" s="35" t="str">
        <f>IF(LEN(VLOOKUP($A116,Questions!$B:$AA,22,FALSE))=0,"",VLOOKUP($A116,Questions!$B:$AA,22,FALSE))</f>
        <v xml:space="preserve"> </v>
      </c>
      <c r="F116" s="35" t="str">
        <f>IF(LEN(VLOOKUP($A116,Questions!$B:$AA,23,FALSE))=0,"",VLOOKUP($A116,Questions!$B:$AA,23,FALSE))</f>
        <v xml:space="preserve"> </v>
      </c>
      <c r="G116" s="35" t="str">
        <f>IF(LEN(VLOOKUP($A116,Questions!$B:$AA,24,FALSE))=0,"",VLOOKUP($A116,Questions!$B:$AA,24,FALSE))</f>
        <v xml:space="preserve"> </v>
      </c>
      <c r="H116" s="35" t="str">
        <f>IF(LEN(VLOOKUP($A116,Questions!$B:$AA,25,FALSE))=0,"",VLOOKUP($A116,Questions!$B:$AA,25,FALSE))</f>
        <v xml:space="preserve"> </v>
      </c>
      <c r="I116" s="36" t="str">
        <f>IF(LEN(VLOOKUP($A116,Questions!$B:$AA,26,FALSE))=0,"",VLOOKUP($A116,Questions!$B:$AA,26,FALSE))</f>
        <v xml:space="preserve"> </v>
      </c>
      <c r="J116" s="36" t="str">
        <f>IF(LEN(VLOOKUP($A116,Questions!$B:$AB,27,FALSE))=0,"",VLOOKUP($A116,Questions!$B:$AB,27,FALSE))</f>
        <v xml:space="preserve"> </v>
      </c>
    </row>
    <row r="117" spans="1:10" ht="47" customHeight="1" x14ac:dyDescent="0.15">
      <c r="A117" s="14" t="s">
        <v>188</v>
      </c>
      <c r="B117" s="28" t="str">
        <f>VLOOKUP(A117,'HECVAT - Full'!A$26:B$285,2,FALSE)</f>
        <v>Does your organization conduct an annual test of relocating to an alternate site for business recovery purposes?</v>
      </c>
      <c r="C117" s="35" t="str">
        <f>IF(LEN(VLOOKUP($A117,Questions!$B:$AA,20,FALSE))=0,"",VLOOKUP($A117,Questions!$B:$AA,20,FALSE))</f>
        <v xml:space="preserve"> </v>
      </c>
      <c r="D117" s="37" t="str">
        <f>IF(LEN(VLOOKUP($A117,Questions!$B:$AA,21,FALSE))=0,"",VLOOKUP($A117,Questions!$B:$AA,21,FALSE))</f>
        <v xml:space="preserve"> </v>
      </c>
      <c r="E117" s="35" t="str">
        <f>IF(LEN(VLOOKUP($A117,Questions!$B:$AA,22,FALSE))=0,"",VLOOKUP($A117,Questions!$B:$AA,22,FALSE))</f>
        <v xml:space="preserve"> </v>
      </c>
      <c r="F117" s="35" t="str">
        <f>IF(LEN(VLOOKUP($A117,Questions!$B:$AA,23,FALSE))=0,"",VLOOKUP($A117,Questions!$B:$AA,23,FALSE))</f>
        <v xml:space="preserve"> </v>
      </c>
      <c r="G117" s="35" t="str">
        <f>IF(LEN(VLOOKUP($A117,Questions!$B:$AA,24,FALSE))=0,"",VLOOKUP($A117,Questions!$B:$AA,24,FALSE))</f>
        <v xml:space="preserve"> </v>
      </c>
      <c r="H117" s="35" t="str">
        <f>IF(LEN(VLOOKUP($A117,Questions!$B:$AA,25,FALSE))=0,"",VLOOKUP($A117,Questions!$B:$AA,25,FALSE))</f>
        <v xml:space="preserve"> </v>
      </c>
      <c r="I117" s="35" t="str">
        <f>IF(LEN(VLOOKUP($A117,Questions!$B:$AA,26,FALSE))=0,"",VLOOKUP($A117,Questions!$B:$AA,26,FALSE))</f>
        <v xml:space="preserve"> </v>
      </c>
      <c r="J117" s="35" t="str">
        <f>IF(LEN(VLOOKUP($A117,Questions!$B:$AB,27,FALSE))=0,"",VLOOKUP($A117,Questions!$B:$AB,27,FALSE))</f>
        <v xml:space="preserve"> </v>
      </c>
    </row>
    <row r="118" spans="1:10" ht="47" customHeight="1" x14ac:dyDescent="0.15">
      <c r="A118" s="14" t="s">
        <v>189</v>
      </c>
      <c r="B118" s="28" t="str">
        <f>VLOOKUP(A118,'HECVAT - Full'!A$26:B$285,2,FALSE)</f>
        <v>Is this product a core service of your organization, and as such, the top priority during business continuity planning?</v>
      </c>
      <c r="C118" s="35" t="str">
        <f>IF(LEN(VLOOKUP($A118,Questions!$B:$AA,20,FALSE))=0,"",VLOOKUP($A118,Questions!$B:$AA,20,FALSE))</f>
        <v xml:space="preserve"> </v>
      </c>
      <c r="D118" s="37" t="str">
        <f>IF(LEN(VLOOKUP($A118,Questions!$B:$AA,21,FALSE))=0,"",VLOOKUP($A118,Questions!$B:$AA,21,FALSE))</f>
        <v xml:space="preserve"> </v>
      </c>
      <c r="E118" s="35" t="str">
        <f>IF(LEN(VLOOKUP($A118,Questions!$B:$AA,22,FALSE))=0,"",VLOOKUP($A118,Questions!$B:$AA,22,FALSE))</f>
        <v xml:space="preserve"> </v>
      </c>
      <c r="F118" s="35" t="str">
        <f>IF(LEN(VLOOKUP($A118,Questions!$B:$AA,23,FALSE))=0,"",VLOOKUP($A118,Questions!$B:$AA,23,FALSE))</f>
        <v xml:space="preserve"> </v>
      </c>
      <c r="G118" s="36" t="str">
        <f>IF(LEN(VLOOKUP($A118,Questions!$B:$AA,24,FALSE))=0,"",VLOOKUP($A118,Questions!$B:$AA,24,FALSE))</f>
        <v xml:space="preserve"> </v>
      </c>
      <c r="H118" s="35" t="str">
        <f>IF(LEN(VLOOKUP($A118,Questions!$B:$AA,25,FALSE))=0,"",VLOOKUP($A118,Questions!$B:$AA,25,FALSE))</f>
        <v xml:space="preserve"> </v>
      </c>
      <c r="I118" s="35" t="str">
        <f>IF(LEN(VLOOKUP($A118,Questions!$B:$AA,26,FALSE))=0,"",VLOOKUP($A118,Questions!$B:$AA,26,FALSE))</f>
        <v xml:space="preserve"> </v>
      </c>
      <c r="J118" s="35" t="str">
        <f>IF(LEN(VLOOKUP($A118,Questions!$B:$AB,27,FALSE))=0,"",VLOOKUP($A118,Questions!$B:$AB,27,FALSE))</f>
        <v xml:space="preserve"> </v>
      </c>
    </row>
    <row r="119" spans="1:10" ht="47" customHeight="1" x14ac:dyDescent="0.15">
      <c r="A119" s="14" t="s">
        <v>190</v>
      </c>
      <c r="B119" s="28" t="str">
        <f>VLOOKUP(A119,'HECVAT - Full'!A$26:B$285,2,FALSE)</f>
        <v>Are all services that support your product fully redundant?</v>
      </c>
      <c r="C119" s="35" t="str">
        <f>IF(LEN(VLOOKUP($A119,Questions!$B:$AA,20,FALSE))=0,"",VLOOKUP($A119,Questions!$B:$AA,20,FALSE))</f>
        <v xml:space="preserve"> </v>
      </c>
      <c r="D119" s="37" t="str">
        <f>IF(LEN(VLOOKUP($A119,Questions!$B:$AA,21,FALSE))=0,"",VLOOKUP($A119,Questions!$B:$AA,21,FALSE))</f>
        <v xml:space="preserve"> </v>
      </c>
      <c r="E119" s="35" t="str">
        <f>IF(LEN(VLOOKUP($A119,Questions!$B:$AA,22,FALSE))=0,"",VLOOKUP($A119,Questions!$B:$AA,22,FALSE))</f>
        <v xml:space="preserve"> </v>
      </c>
      <c r="F119" s="35" t="str">
        <f>IF(LEN(VLOOKUP($A119,Questions!$B:$AA,23,FALSE))=0,"",VLOOKUP($A119,Questions!$B:$AA,23,FALSE))</f>
        <v xml:space="preserve"> </v>
      </c>
      <c r="G119" s="36" t="str">
        <f>IF(LEN(VLOOKUP($A119,Questions!$B:$AA,24,FALSE))=0,"",VLOOKUP($A119,Questions!$B:$AA,24,FALSE))</f>
        <v xml:space="preserve"> </v>
      </c>
      <c r="H119" s="35" t="str">
        <f>IF(LEN(VLOOKUP($A119,Questions!$B:$AA,25,FALSE))=0,"",VLOOKUP($A119,Questions!$B:$AA,25,FALSE))</f>
        <v xml:space="preserve"> </v>
      </c>
      <c r="I119" s="35" t="str">
        <f>IF(LEN(VLOOKUP($A119,Questions!$B:$AA,26,FALSE))=0,"",VLOOKUP($A119,Questions!$B:$AA,26,FALSE))</f>
        <v xml:space="preserve"> </v>
      </c>
      <c r="J119" s="35" t="str">
        <f>IF(LEN(VLOOKUP($A119,Questions!$B:$AB,27,FALSE))=0,"",VLOOKUP($A119,Questions!$B:$AB,27,FALSE))</f>
        <v xml:space="preserve"> </v>
      </c>
    </row>
    <row r="120" spans="1:10" ht="36" customHeight="1" x14ac:dyDescent="0.15">
      <c r="A120" s="388" t="str">
        <f>IF($C$30="","Change Management",IF($C$30="Yes","Change Management - Optional based on QUALIFIER response.","Change Management"))</f>
        <v>Change Management</v>
      </c>
      <c r="B120" s="388"/>
      <c r="C120" s="24" t="str">
        <f>C$22</f>
        <v>CIS Critical Security Controls v6.1</v>
      </c>
      <c r="D120" s="24" t="str">
        <f t="shared" ref="D120:J120" si="8">D$22</f>
        <v>HIPAA</v>
      </c>
      <c r="E120" s="24" t="str">
        <f t="shared" si="8"/>
        <v>ISO 27002:27013</v>
      </c>
      <c r="F120" s="24" t="str">
        <f t="shared" si="8"/>
        <v>NIST Cybersecurity Framework</v>
      </c>
      <c r="G120" s="24" t="str">
        <f t="shared" si="8"/>
        <v>NIST SP 800-171r1</v>
      </c>
      <c r="H120" s="24" t="str">
        <f t="shared" si="8"/>
        <v>NIST SP 800-53r4</v>
      </c>
      <c r="I120" s="24" t="str">
        <f t="shared" si="8"/>
        <v>PCI DSS</v>
      </c>
      <c r="J120" s="24" t="str">
        <f t="shared" si="8"/>
        <v>Trusted CI</v>
      </c>
    </row>
    <row r="121" spans="1:10" ht="48" customHeight="1" x14ac:dyDescent="0.15">
      <c r="A121" s="14" t="s">
        <v>191</v>
      </c>
      <c r="B121" s="28" t="str">
        <f>VLOOKUP(A121,'HECVAT - Full'!A$26:B$285,2,FALSE)</f>
        <v>Does your Change Management process minimally include authorization, impact analysis, testing, and validation before moving changes to production?</v>
      </c>
      <c r="C121" s="35" t="str">
        <f>IF(LEN(VLOOKUP($A121,Questions!$B:$AA,20,FALSE))=0,"",VLOOKUP($A121,Questions!$B:$AA,20,FALSE))</f>
        <v xml:space="preserve"> </v>
      </c>
      <c r="D121" s="37" t="str">
        <f>IF(LEN(VLOOKUP($A121,Questions!$B:$AA,21,FALSE))=0,"",VLOOKUP($A121,Questions!$B:$AA,21,FALSE))</f>
        <v xml:space="preserve"> </v>
      </c>
      <c r="E121" s="35" t="str">
        <f>IF(LEN(VLOOKUP($A121,Questions!$B:$AA,22,FALSE))=0,"",VLOOKUP($A121,Questions!$B:$AA,22,FALSE))</f>
        <v xml:space="preserve"> </v>
      </c>
      <c r="F121" s="35" t="str">
        <f>IF(LEN(VLOOKUP($A121,Questions!$B:$AA,23,FALSE))=0,"",VLOOKUP($A121,Questions!$B:$AA,23,FALSE))</f>
        <v xml:space="preserve"> </v>
      </c>
      <c r="G121" s="35" t="str">
        <f>IF(LEN(VLOOKUP($A121,Questions!$B:$AA,24,FALSE))=0,"",VLOOKUP($A121,Questions!$B:$AA,24,FALSE))</f>
        <v xml:space="preserve"> </v>
      </c>
      <c r="H121" s="35" t="str">
        <f>IF(LEN(VLOOKUP($A121,Questions!$B:$AA,25,FALSE))=0,"",VLOOKUP($A121,Questions!$B:$AA,25,FALSE))</f>
        <v xml:space="preserve"> </v>
      </c>
      <c r="I121" s="35" t="str">
        <f>IF(LEN(VLOOKUP($A121,Questions!$B:$AA,26,FALSE))=0,"",VLOOKUP($A121,Questions!$B:$AA,26,FALSE))</f>
        <v xml:space="preserve"> </v>
      </c>
      <c r="J121" s="35" t="str">
        <f>IF(LEN(VLOOKUP($A121,Questions!$B:$AB,27,FALSE))=0,"",VLOOKUP($A121,Questions!$B:$AB,27,FALSE))</f>
        <v xml:space="preserve"> </v>
      </c>
    </row>
    <row r="122" spans="1:10" ht="80" customHeight="1" x14ac:dyDescent="0.15">
      <c r="A122" s="14" t="s">
        <v>192</v>
      </c>
      <c r="B122" s="28" t="str">
        <f>VLOOKUP(A122,'HECVAT - Full'!A$26:B$285,2,FALSE)</f>
        <v>Does your Change Management process also verify that all required third party libraries and dependencies are still supported with each major change?</v>
      </c>
      <c r="C122" s="35" t="str">
        <f>IF(LEN(VLOOKUP($A122,Questions!$B:$AA,20,FALSE))=0,"",VLOOKUP($A122,Questions!$B:$AA,20,FALSE))</f>
        <v xml:space="preserve"> </v>
      </c>
      <c r="D122" s="37" t="str">
        <f>IF(LEN(VLOOKUP($A122,Questions!$B:$AA,21,FALSE))=0,"",VLOOKUP($A122,Questions!$B:$AA,21,FALSE))</f>
        <v xml:space="preserve"> </v>
      </c>
      <c r="E122" s="35" t="str">
        <f>IF(LEN(VLOOKUP($A122,Questions!$B:$AA,22,FALSE))=0,"",VLOOKUP($A122,Questions!$B:$AA,22,FALSE))</f>
        <v xml:space="preserve"> </v>
      </c>
      <c r="F122" s="35" t="str">
        <f>IF(LEN(VLOOKUP($A122,Questions!$B:$AA,23,FALSE))=0,"",VLOOKUP($A122,Questions!$B:$AA,23,FALSE))</f>
        <v xml:space="preserve"> </v>
      </c>
      <c r="G122" s="35" t="str">
        <f>IF(LEN(VLOOKUP($A122,Questions!$B:$AA,24,FALSE))=0,"",VLOOKUP($A122,Questions!$B:$AA,24,FALSE))</f>
        <v xml:space="preserve"> </v>
      </c>
      <c r="H122" s="35" t="str">
        <f>IF(LEN(VLOOKUP($A122,Questions!$B:$AA,25,FALSE))=0,"",VLOOKUP($A122,Questions!$B:$AA,25,FALSE))</f>
        <v xml:space="preserve"> </v>
      </c>
      <c r="I122" s="35" t="str">
        <f>IF(LEN(VLOOKUP($A122,Questions!$B:$AA,26,FALSE))=0,"",VLOOKUP($A122,Questions!$B:$AA,26,FALSE))</f>
        <v xml:space="preserve"> </v>
      </c>
      <c r="J122" s="35" t="str">
        <f>IF(LEN(VLOOKUP($A122,Questions!$B:$AB,27,FALSE))=0,"",VLOOKUP($A122,Questions!$B:$AB,27,FALSE))</f>
        <v xml:space="preserve"> </v>
      </c>
    </row>
    <row r="123" spans="1:10" ht="64.25" customHeight="1" x14ac:dyDescent="0.15">
      <c r="A123" s="14" t="s">
        <v>193</v>
      </c>
      <c r="B123" s="28" t="str">
        <f>VLOOKUP(A123,'HECVAT - Full'!A$26:B$285,2,FALSE)</f>
        <v>Will the institution be notified of major changes to your environment that could impact the institution's security posture?</v>
      </c>
      <c r="C123" s="35" t="str">
        <f>IF(LEN(VLOOKUP($A123,Questions!$B:$AA,20,FALSE))=0,"",VLOOKUP($A123,Questions!$B:$AA,20,FALSE))</f>
        <v xml:space="preserve"> </v>
      </c>
      <c r="D123" s="37" t="str">
        <f>IF(LEN(VLOOKUP($A123,Questions!$B:$AA,21,FALSE))=0,"",VLOOKUP($A123,Questions!$B:$AA,21,FALSE))</f>
        <v xml:space="preserve"> </v>
      </c>
      <c r="E123" s="35" t="str">
        <f>IF(LEN(VLOOKUP($A123,Questions!$B:$AA,22,FALSE))=0,"",VLOOKUP($A123,Questions!$B:$AA,22,FALSE))</f>
        <v xml:space="preserve"> </v>
      </c>
      <c r="F123" s="36" t="str">
        <f>IF(LEN(VLOOKUP($A123,Questions!$B:$AA,23,FALSE))=0,"",VLOOKUP($A123,Questions!$B:$AA,23,FALSE))</f>
        <v xml:space="preserve"> </v>
      </c>
      <c r="G123" s="36" t="str">
        <f>IF(LEN(VLOOKUP($A123,Questions!$B:$AA,24,FALSE))=0,"",VLOOKUP($A123,Questions!$B:$AA,24,FALSE))</f>
        <v xml:space="preserve"> </v>
      </c>
      <c r="H123" s="35" t="str">
        <f>IF(LEN(VLOOKUP($A123,Questions!$B:$AA,25,FALSE))=0,"",VLOOKUP($A123,Questions!$B:$AA,25,FALSE))</f>
        <v xml:space="preserve"> </v>
      </c>
      <c r="I123" s="35" t="str">
        <f>IF(LEN(VLOOKUP($A123,Questions!$B:$AA,26,FALSE))=0,"",VLOOKUP($A123,Questions!$B:$AA,26,FALSE))</f>
        <v xml:space="preserve"> </v>
      </c>
      <c r="J123" s="35" t="str">
        <f>IF(LEN(VLOOKUP($A123,Questions!$B:$AB,27,FALSE))=0,"",VLOOKUP($A123,Questions!$B:$AB,27,FALSE))</f>
        <v xml:space="preserve"> </v>
      </c>
    </row>
    <row r="124" spans="1:10" ht="64.25" customHeight="1" x14ac:dyDescent="0.15">
      <c r="A124" s="14" t="s">
        <v>194</v>
      </c>
      <c r="B124" s="28" t="str">
        <f>VLOOKUP(A124,'HECVAT - Full'!A$26:B$285,2,FALSE)</f>
        <v>Do clients have the option to not participate in or postpone an upgrade to a new release?</v>
      </c>
      <c r="C124" s="35" t="str">
        <f>IF(LEN(VLOOKUP($A124,Questions!$B:$AA,20,FALSE))=0,"",VLOOKUP($A124,Questions!$B:$AA,20,FALSE))</f>
        <v xml:space="preserve"> </v>
      </c>
      <c r="D124" s="258" t="str">
        <f>IF(LEN(VLOOKUP($A124,Questions!$B:$AA,21,FALSE))=0,"",VLOOKUP($A124,Questions!$B:$AA,21,FALSE))</f>
        <v xml:space="preserve"> </v>
      </c>
      <c r="E124" s="36" t="str">
        <f>IF(LEN(VLOOKUP($A124,Questions!$B:$AA,22,FALSE))=0,"",VLOOKUP($A124,Questions!$B:$AA,22,FALSE))</f>
        <v xml:space="preserve"> </v>
      </c>
      <c r="F124" s="36" t="str">
        <f>IF(LEN(VLOOKUP($A124,Questions!$B:$AA,23,FALSE))=0,"",VLOOKUP($A124,Questions!$B:$AA,23,FALSE))</f>
        <v xml:space="preserve"> </v>
      </c>
      <c r="G124" s="36" t="str">
        <f>IF(LEN(VLOOKUP($A124,Questions!$B:$AA,24,FALSE))=0,"",VLOOKUP($A124,Questions!$B:$AA,24,FALSE))</f>
        <v xml:space="preserve"> </v>
      </c>
      <c r="H124" s="35" t="str">
        <f>IF(LEN(VLOOKUP($A124,Questions!$B:$AA,25,FALSE))=0,"",VLOOKUP($A124,Questions!$B:$AA,25,FALSE))</f>
        <v xml:space="preserve"> </v>
      </c>
      <c r="I124" s="35" t="str">
        <f>IF(LEN(VLOOKUP($A124,Questions!$B:$AA,26,FALSE))=0,"",VLOOKUP($A124,Questions!$B:$AA,26,FALSE))</f>
        <v xml:space="preserve"> </v>
      </c>
      <c r="J124" s="35" t="str">
        <f>IF(LEN(VLOOKUP($A124,Questions!$B:$AB,27,FALSE))=0,"",VLOOKUP($A124,Questions!$B:$AB,27,FALSE))</f>
        <v xml:space="preserve"> </v>
      </c>
    </row>
    <row r="125" spans="1:10" ht="64.25" customHeight="1" x14ac:dyDescent="0.15">
      <c r="A125" s="14" t="s">
        <v>195</v>
      </c>
      <c r="B125" s="28" t="str">
        <f>VLOOKUP(A125,'HECVAT - Full'!A$26:B$285,2,FALSE)</f>
        <v>Do you have a fully implemented solution support strategy that defines how many concurrent versions you support?</v>
      </c>
      <c r="C125" s="35" t="str">
        <f>IF(LEN(VLOOKUP($A125,Questions!$B:$AA,20,FALSE))=0,"",VLOOKUP($A125,Questions!$B:$AA,20,FALSE))</f>
        <v xml:space="preserve"> </v>
      </c>
      <c r="D125" s="37" t="str">
        <f>IF(LEN(VLOOKUP($A125,Questions!$B:$AA,21,FALSE))=0,"",VLOOKUP($A125,Questions!$B:$AA,21,FALSE))</f>
        <v xml:space="preserve"> </v>
      </c>
      <c r="E125" s="36" t="str">
        <f>IF(LEN(VLOOKUP($A125,Questions!$B:$AA,22,FALSE))=0,"",VLOOKUP($A125,Questions!$B:$AA,22,FALSE))</f>
        <v xml:space="preserve"> </v>
      </c>
      <c r="F125" s="36" t="str">
        <f>IF(LEN(VLOOKUP($A125,Questions!$B:$AA,23,FALSE))=0,"",VLOOKUP($A125,Questions!$B:$AA,23,FALSE))</f>
        <v xml:space="preserve"> </v>
      </c>
      <c r="G125" s="36" t="str">
        <f>IF(LEN(VLOOKUP($A125,Questions!$B:$AA,24,FALSE))=0,"",VLOOKUP($A125,Questions!$B:$AA,24,FALSE))</f>
        <v xml:space="preserve"> </v>
      </c>
      <c r="H125" s="35" t="str">
        <f>IF(LEN(VLOOKUP($A125,Questions!$B:$AA,25,FALSE))=0,"",VLOOKUP($A125,Questions!$B:$AA,25,FALSE))</f>
        <v xml:space="preserve"> </v>
      </c>
      <c r="I125" s="35" t="str">
        <f>IF(LEN(VLOOKUP($A125,Questions!$B:$AA,26,FALSE))=0,"",VLOOKUP($A125,Questions!$B:$AA,26,FALSE))</f>
        <v xml:space="preserve"> </v>
      </c>
      <c r="J125" s="35" t="str">
        <f>IF(LEN(VLOOKUP($A125,Questions!$B:$AB,27,FALSE))=0,"",VLOOKUP($A125,Questions!$B:$AB,27,FALSE))</f>
        <v xml:space="preserve"> </v>
      </c>
    </row>
    <row r="126" spans="1:10" ht="64.25" customHeight="1" x14ac:dyDescent="0.15">
      <c r="A126" s="14" t="s">
        <v>196</v>
      </c>
      <c r="B126" s="28" t="str">
        <f>VLOOKUP(A126,'HECVAT - Full'!A$26:B$285,2,FALSE)</f>
        <v>Does the system support client customizations from one release to another?</v>
      </c>
      <c r="C126" s="35" t="str">
        <f>IF(LEN(VLOOKUP($A126,Questions!$B:$AA,20,FALSE))=0,"",VLOOKUP($A126,Questions!$B:$AA,20,FALSE))</f>
        <v xml:space="preserve"> </v>
      </c>
      <c r="D126" s="37" t="str">
        <f>IF(LEN(VLOOKUP($A126,Questions!$B:$AA,21,FALSE))=0,"",VLOOKUP($A126,Questions!$B:$AA,21,FALSE))</f>
        <v xml:space="preserve"> </v>
      </c>
      <c r="E126" s="36" t="str">
        <f>IF(LEN(VLOOKUP($A126,Questions!$B:$AA,22,FALSE))=0,"",VLOOKUP($A126,Questions!$B:$AA,22,FALSE))</f>
        <v xml:space="preserve"> </v>
      </c>
      <c r="F126" s="36" t="str">
        <f>IF(LEN(VLOOKUP($A126,Questions!$B:$AA,23,FALSE))=0,"",VLOOKUP($A126,Questions!$B:$AA,23,FALSE))</f>
        <v xml:space="preserve"> </v>
      </c>
      <c r="G126" s="36" t="str">
        <f>IF(LEN(VLOOKUP($A126,Questions!$B:$AA,24,FALSE))=0,"",VLOOKUP($A126,Questions!$B:$AA,24,FALSE))</f>
        <v xml:space="preserve"> </v>
      </c>
      <c r="H126" s="35" t="str">
        <f>IF(LEN(VLOOKUP($A126,Questions!$B:$AA,25,FALSE))=0,"",VLOOKUP($A126,Questions!$B:$AA,25,FALSE))</f>
        <v xml:space="preserve"> </v>
      </c>
      <c r="I126" s="36" t="str">
        <f>IF(LEN(VLOOKUP($A126,Questions!$B:$AA,26,FALSE))=0,"",VLOOKUP($A126,Questions!$B:$AA,26,FALSE))</f>
        <v xml:space="preserve"> </v>
      </c>
      <c r="J126" s="36" t="str">
        <f>IF(LEN(VLOOKUP($A126,Questions!$B:$AB,27,FALSE))=0,"",VLOOKUP($A126,Questions!$B:$AB,27,FALSE))</f>
        <v xml:space="preserve"> </v>
      </c>
    </row>
    <row r="127" spans="1:10" ht="64.25" customHeight="1" x14ac:dyDescent="0.15">
      <c r="A127" s="14" t="s">
        <v>197</v>
      </c>
      <c r="B127" s="28" t="str">
        <f>VLOOKUP(A127,'HECVAT - Full'!A$26:B$285,2,FALSE)</f>
        <v>Do you have a release schedule for product updates?</v>
      </c>
      <c r="C127" s="35" t="str">
        <f>IF(LEN(VLOOKUP($A127,Questions!$B:$AA,20,FALSE))=0,"",VLOOKUP($A127,Questions!$B:$AA,20,FALSE))</f>
        <v xml:space="preserve"> </v>
      </c>
      <c r="D127" s="37" t="str">
        <f>IF(LEN(VLOOKUP($A127,Questions!$B:$AA,21,FALSE))=0,"",VLOOKUP($A127,Questions!$B:$AA,21,FALSE))</f>
        <v xml:space="preserve"> </v>
      </c>
      <c r="E127" s="36" t="str">
        <f>IF(LEN(VLOOKUP($A127,Questions!$B:$AA,22,FALSE))=0,"",VLOOKUP($A127,Questions!$B:$AA,22,FALSE))</f>
        <v xml:space="preserve"> </v>
      </c>
      <c r="F127" s="36" t="str">
        <f>IF(LEN(VLOOKUP($A127,Questions!$B:$AA,23,FALSE))=0,"",VLOOKUP($A127,Questions!$B:$AA,23,FALSE))</f>
        <v xml:space="preserve"> </v>
      </c>
      <c r="G127" s="36" t="str">
        <f>IF(LEN(VLOOKUP($A127,Questions!$B:$AA,24,FALSE))=0,"",VLOOKUP($A127,Questions!$B:$AA,24,FALSE))</f>
        <v xml:space="preserve"> </v>
      </c>
      <c r="H127" s="35" t="str">
        <f>IF(LEN(VLOOKUP($A127,Questions!$B:$AA,25,FALSE))=0,"",VLOOKUP($A127,Questions!$B:$AA,25,FALSE))</f>
        <v xml:space="preserve"> </v>
      </c>
      <c r="I127" s="36" t="str">
        <f>IF(LEN(VLOOKUP($A127,Questions!$B:$AA,26,FALSE))=0,"",VLOOKUP($A127,Questions!$B:$AA,26,FALSE))</f>
        <v xml:space="preserve"> </v>
      </c>
      <c r="J127" s="36" t="str">
        <f>IF(LEN(VLOOKUP($A127,Questions!$B:$AB,27,FALSE))=0,"",VLOOKUP($A127,Questions!$B:$AB,27,FALSE))</f>
        <v xml:space="preserve"> </v>
      </c>
    </row>
    <row r="128" spans="1:10" ht="64.25" customHeight="1" x14ac:dyDescent="0.15">
      <c r="A128" s="14" t="s">
        <v>198</v>
      </c>
      <c r="B128" s="28" t="str">
        <f>VLOOKUP(A128,'HECVAT - Full'!A$26:B$285,2,FALSE)</f>
        <v>Do you have a technology roadmap, for at least the next 2 years, for enhancements and bug fixes for the product/service being assessed?</v>
      </c>
      <c r="C128" s="35" t="str">
        <f>IF(LEN(VLOOKUP($A128,Questions!$B:$AA,20,FALSE))=0,"",VLOOKUP($A128,Questions!$B:$AA,20,FALSE))</f>
        <v xml:space="preserve"> </v>
      </c>
      <c r="D128" s="37" t="str">
        <f>IF(LEN(VLOOKUP($A128,Questions!$B:$AA,21,FALSE))=0,"",VLOOKUP($A128,Questions!$B:$AA,21,FALSE))</f>
        <v xml:space="preserve"> </v>
      </c>
      <c r="E128" s="35" t="str">
        <f>IF(LEN(VLOOKUP($A128,Questions!$B:$AA,22,FALSE))=0,"",VLOOKUP($A128,Questions!$B:$AA,22,FALSE))</f>
        <v xml:space="preserve"> </v>
      </c>
      <c r="F128" s="35" t="str">
        <f>IF(LEN(VLOOKUP($A128,Questions!$B:$AA,23,FALSE))=0,"",VLOOKUP($A128,Questions!$B:$AA,23,FALSE))</f>
        <v xml:space="preserve"> </v>
      </c>
      <c r="G128" s="35" t="str">
        <f>IF(LEN(VLOOKUP($A128,Questions!$B:$AA,24,FALSE))=0,"",VLOOKUP($A128,Questions!$B:$AA,24,FALSE))</f>
        <v xml:space="preserve"> </v>
      </c>
      <c r="H128" s="35" t="str">
        <f>IF(LEN(VLOOKUP($A128,Questions!$B:$AA,25,FALSE))=0,"",VLOOKUP($A128,Questions!$B:$AA,25,FALSE))</f>
        <v xml:space="preserve"> </v>
      </c>
      <c r="I128" s="35" t="str">
        <f>IF(LEN(VLOOKUP($A128,Questions!$B:$AA,26,FALSE))=0,"",VLOOKUP($A128,Questions!$B:$AA,26,FALSE))</f>
        <v xml:space="preserve"> </v>
      </c>
      <c r="J128" s="35" t="str">
        <f>IF(LEN(VLOOKUP($A128,Questions!$B:$AB,27,FALSE))=0,"",VLOOKUP($A128,Questions!$B:$AB,27,FALSE))</f>
        <v xml:space="preserve"> </v>
      </c>
    </row>
    <row r="129" spans="1:259" ht="64.25" customHeight="1" x14ac:dyDescent="0.15">
      <c r="A129" s="14" t="s">
        <v>199</v>
      </c>
      <c r="B129" s="28" t="str">
        <f>VLOOKUP(A129,'HECVAT - Full'!A$26:B$285,2,FALSE)</f>
        <v>Is Institution involvement (i.e. technically or organizationally) required during product updates?</v>
      </c>
      <c r="C129" s="35" t="str">
        <f>IF(LEN(VLOOKUP($A129,Questions!$B:$AA,20,FALSE))=0,"",VLOOKUP($A129,Questions!$B:$AA,20,FALSE))</f>
        <v xml:space="preserve"> </v>
      </c>
      <c r="D129" s="37" t="str">
        <f>IF(LEN(VLOOKUP($A129,Questions!$B:$AA,21,FALSE))=0,"",VLOOKUP($A129,Questions!$B:$AA,21,FALSE))</f>
        <v xml:space="preserve"> </v>
      </c>
      <c r="E129" s="36" t="str">
        <f>IF(LEN(VLOOKUP($A129,Questions!$B:$AA,22,FALSE))=0,"",VLOOKUP($A129,Questions!$B:$AA,22,FALSE))</f>
        <v xml:space="preserve"> </v>
      </c>
      <c r="F129" s="36" t="str">
        <f>IF(LEN(VLOOKUP($A129,Questions!$B:$AA,23,FALSE))=0,"",VLOOKUP($A129,Questions!$B:$AA,23,FALSE))</f>
        <v xml:space="preserve"> </v>
      </c>
      <c r="G129" s="35" t="str">
        <f>IF(LEN(VLOOKUP($A129,Questions!$B:$AA,24,FALSE))=0,"",VLOOKUP($A129,Questions!$B:$AA,24,FALSE))</f>
        <v xml:space="preserve"> </v>
      </c>
      <c r="H129" s="35" t="str">
        <f>IF(LEN(VLOOKUP($A129,Questions!$B:$AA,25,FALSE))=0,"",VLOOKUP($A129,Questions!$B:$AA,25,FALSE))</f>
        <v xml:space="preserve"> </v>
      </c>
      <c r="I129" s="36" t="str">
        <f>IF(LEN(VLOOKUP($A129,Questions!$B:$AA,26,FALSE))=0,"",VLOOKUP($A129,Questions!$B:$AA,26,FALSE))</f>
        <v xml:space="preserve"> </v>
      </c>
      <c r="J129" s="36" t="str">
        <f>IF(LEN(VLOOKUP($A129,Questions!$B:$AB,27,FALSE))=0,"",VLOOKUP($A129,Questions!$B:$AB,27,FALSE))</f>
        <v xml:space="preserve"> </v>
      </c>
    </row>
    <row r="130" spans="1:259" ht="64.25" customHeight="1" x14ac:dyDescent="0.15">
      <c r="A130" s="14" t="s">
        <v>200</v>
      </c>
      <c r="B130" s="28" t="str">
        <f>VLOOKUP(A130,'HECVAT - Full'!A$26:B$285,2,FALSE)</f>
        <v>Do you have policy and procedure, currently implemented, managing how critical patches are applied to all systems and applications?</v>
      </c>
      <c r="C130" s="35" t="str">
        <f>IF(LEN(VLOOKUP($A130,Questions!$B:$AA,20,FALSE))=0,"",VLOOKUP($A130,Questions!$B:$AA,20,FALSE))</f>
        <v xml:space="preserve"> </v>
      </c>
      <c r="D130" s="37" t="str">
        <f>IF(LEN(VLOOKUP($A130,Questions!$B:$AA,21,FALSE))=0,"",VLOOKUP($A130,Questions!$B:$AA,21,FALSE))</f>
        <v xml:space="preserve"> </v>
      </c>
      <c r="E130" s="36" t="str">
        <f>IF(LEN(VLOOKUP($A130,Questions!$B:$AA,22,FALSE))=0,"",VLOOKUP($A130,Questions!$B:$AA,22,FALSE))</f>
        <v xml:space="preserve"> </v>
      </c>
      <c r="F130" s="36" t="str">
        <f>IF(LEN(VLOOKUP($A130,Questions!$B:$AA,23,FALSE))=0,"",VLOOKUP($A130,Questions!$B:$AA,23,FALSE))</f>
        <v xml:space="preserve"> </v>
      </c>
      <c r="G130" s="36" t="str">
        <f>IF(LEN(VLOOKUP($A130,Questions!$B:$AA,24,FALSE))=0,"",VLOOKUP($A130,Questions!$B:$AA,24,FALSE))</f>
        <v xml:space="preserve"> </v>
      </c>
      <c r="H130" s="35" t="str">
        <f>IF(LEN(VLOOKUP($A130,Questions!$B:$AA,25,FALSE))=0,"",VLOOKUP($A130,Questions!$B:$AA,25,FALSE))</f>
        <v xml:space="preserve"> </v>
      </c>
      <c r="I130" s="36" t="str">
        <f>IF(LEN(VLOOKUP($A130,Questions!$B:$AA,26,FALSE))=0,"",VLOOKUP($A130,Questions!$B:$AA,26,FALSE))</f>
        <v xml:space="preserve"> </v>
      </c>
      <c r="J130" s="36" t="str">
        <f>IF(LEN(VLOOKUP($A130,Questions!$B:$AB,27,FALSE))=0,"",VLOOKUP($A130,Questions!$B:$AB,27,FALSE))</f>
        <v xml:space="preserve"> </v>
      </c>
    </row>
    <row r="131" spans="1:259" ht="64.25" customHeight="1" x14ac:dyDescent="0.15">
      <c r="A131" s="14" t="s">
        <v>201</v>
      </c>
      <c r="B131" s="28" t="str">
        <f>VLOOKUP(A131,'HECVAT - Full'!A$26:B$285,2,FALSE)</f>
        <v>Do you have policy and procedure, currently implemented, guiding how security risks are mitigated until patches can be applied?</v>
      </c>
      <c r="C131" s="36" t="str">
        <f>IF(LEN(VLOOKUP($A131,Questions!$B:$AA,20,FALSE))=0,"",VLOOKUP($A131,Questions!$B:$AA,20,FALSE))</f>
        <v xml:space="preserve"> </v>
      </c>
      <c r="D131" s="37" t="str">
        <f>IF(LEN(VLOOKUP($A131,Questions!$B:$AA,21,FALSE))=0,"",VLOOKUP($A131,Questions!$B:$AA,21,FALSE))</f>
        <v xml:space="preserve"> </v>
      </c>
      <c r="E131" s="36" t="str">
        <f>IF(LEN(VLOOKUP($A131,Questions!$B:$AA,22,FALSE))=0,"",VLOOKUP($A131,Questions!$B:$AA,22,FALSE))</f>
        <v xml:space="preserve"> </v>
      </c>
      <c r="F131" s="36" t="str">
        <f>IF(LEN(VLOOKUP($A131,Questions!$B:$AA,23,FALSE))=0,"",VLOOKUP($A131,Questions!$B:$AA,23,FALSE))</f>
        <v xml:space="preserve"> </v>
      </c>
      <c r="G131" s="36" t="str">
        <f>IF(LEN(VLOOKUP($A131,Questions!$B:$AA,24,FALSE))=0,"",VLOOKUP($A131,Questions!$B:$AA,24,FALSE))</f>
        <v xml:space="preserve"> </v>
      </c>
      <c r="H131" s="35" t="str">
        <f>IF(LEN(VLOOKUP($A131,Questions!$B:$AA,25,FALSE))=0,"",VLOOKUP($A131,Questions!$B:$AA,25,FALSE))</f>
        <v xml:space="preserve"> </v>
      </c>
      <c r="I131" s="36" t="str">
        <f>IF(LEN(VLOOKUP($A131,Questions!$B:$AA,26,FALSE))=0,"",VLOOKUP($A131,Questions!$B:$AA,26,FALSE))</f>
        <v xml:space="preserve"> </v>
      </c>
      <c r="J131" s="36" t="str">
        <f>IF(LEN(VLOOKUP($A131,Questions!$B:$AB,27,FALSE))=0,"",VLOOKUP($A131,Questions!$B:$AB,27,FALSE))</f>
        <v xml:space="preserve"> </v>
      </c>
    </row>
    <row r="132" spans="1:259" ht="64.25" customHeight="1" x14ac:dyDescent="0.15">
      <c r="A132" s="14" t="s">
        <v>202</v>
      </c>
      <c r="B132" s="28" t="str">
        <f>VLOOKUP(A132,'HECVAT - Full'!A$26:B$285,2,FALSE)</f>
        <v>Are upgrades or system changes installed during off-peak hours or in a manner that does not impact the customer?</v>
      </c>
      <c r="C132" s="35" t="str">
        <f>IF(LEN(VLOOKUP($A132,Questions!$B:$AA,20,FALSE))=0,"",VLOOKUP($A132,Questions!$B:$AA,20,FALSE))</f>
        <v xml:space="preserve"> </v>
      </c>
      <c r="D132" s="37" t="str">
        <f>IF(LEN(VLOOKUP($A132,Questions!$B:$AA,21,FALSE))=0,"",VLOOKUP($A132,Questions!$B:$AA,21,FALSE))</f>
        <v xml:space="preserve"> </v>
      </c>
      <c r="E132" s="35" t="str">
        <f>IF(LEN(VLOOKUP($A132,Questions!$B:$AA,22,FALSE))=0,"",VLOOKUP($A132,Questions!$B:$AA,22,FALSE))</f>
        <v xml:space="preserve"> </v>
      </c>
      <c r="F132" s="36" t="str">
        <f>IF(LEN(VLOOKUP($A132,Questions!$B:$AA,23,FALSE))=0,"",VLOOKUP($A132,Questions!$B:$AA,23,FALSE))</f>
        <v xml:space="preserve"> </v>
      </c>
      <c r="G132" s="36" t="str">
        <f>IF(LEN(VLOOKUP($A132,Questions!$B:$AA,24,FALSE))=0,"",VLOOKUP($A132,Questions!$B:$AA,24,FALSE))</f>
        <v xml:space="preserve"> </v>
      </c>
      <c r="H132" s="35" t="str">
        <f>IF(LEN(VLOOKUP($A132,Questions!$B:$AA,25,FALSE))=0,"",VLOOKUP($A132,Questions!$B:$AA,25,FALSE))</f>
        <v xml:space="preserve"> </v>
      </c>
      <c r="I132" s="35" t="str">
        <f>IF(LEN(VLOOKUP($A132,Questions!$B:$AA,26,FALSE))=0,"",VLOOKUP($A132,Questions!$B:$AA,26,FALSE))</f>
        <v xml:space="preserve"> </v>
      </c>
      <c r="J132" s="35" t="str">
        <f>IF(LEN(VLOOKUP($A132,Questions!$B:$AB,27,FALSE))=0,"",VLOOKUP($A132,Questions!$B:$AB,27,FALSE))</f>
        <v xml:space="preserve"> </v>
      </c>
    </row>
    <row r="133" spans="1:259" ht="64.25" customHeight="1" x14ac:dyDescent="0.15">
      <c r="A133" s="14" t="s">
        <v>203</v>
      </c>
      <c r="B133" s="28" t="str">
        <f>VLOOKUP(A133,'HECVAT - Full'!A$26:B$285,2,FALSE)</f>
        <v>Do procedures exist to provide that emergency changes are documented and authorized (including after the fact approval)?</v>
      </c>
      <c r="C133" s="35" t="str">
        <f>IF(LEN(VLOOKUP($A133,Questions!$B:$AA,20,FALSE))=0,"",VLOOKUP($A133,Questions!$B:$AA,20,FALSE))</f>
        <v xml:space="preserve"> </v>
      </c>
      <c r="D133" s="35" t="str">
        <f>IF(LEN(VLOOKUP($A133,Questions!$B:$AA,21,FALSE))=0,"",VLOOKUP($A133,Questions!$B:$AA,21,FALSE))</f>
        <v xml:space="preserve"> </v>
      </c>
      <c r="E133" s="35" t="str">
        <f>IF(LEN(VLOOKUP($A133,Questions!$B:$AA,22,FALSE))=0,"",VLOOKUP($A133,Questions!$B:$AA,22,FALSE))</f>
        <v xml:space="preserve"> </v>
      </c>
      <c r="F133" s="36" t="str">
        <f>IF(LEN(VLOOKUP($A133,Questions!$B:$AA,23,FALSE))=0,"",VLOOKUP($A133,Questions!$B:$AA,23,FALSE))</f>
        <v xml:space="preserve"> </v>
      </c>
      <c r="G133" s="36" t="str">
        <f>IF(LEN(VLOOKUP($A133,Questions!$B:$AA,24,FALSE))=0,"",VLOOKUP($A133,Questions!$B:$AA,24,FALSE))</f>
        <v xml:space="preserve"> </v>
      </c>
      <c r="H133" s="35" t="str">
        <f>IF(LEN(VLOOKUP($A133,Questions!$B:$AA,25,FALSE))=0,"",VLOOKUP($A133,Questions!$B:$AA,25,FALSE))</f>
        <v xml:space="preserve"> </v>
      </c>
      <c r="I133" s="35" t="str">
        <f>IF(LEN(VLOOKUP($A133,Questions!$B:$AA,26,FALSE))=0,"",VLOOKUP($A133,Questions!$B:$AA,26,FALSE))</f>
        <v xml:space="preserve"> </v>
      </c>
      <c r="J133" s="35" t="str">
        <f>IF(LEN(VLOOKUP($A133,Questions!$B:$AB,27,FALSE))=0,"",VLOOKUP($A133,Questions!$B:$AB,27,FALSE))</f>
        <v xml:space="preserve"> </v>
      </c>
    </row>
    <row r="134" spans="1:259" ht="48" customHeight="1" x14ac:dyDescent="0.15">
      <c r="A134" s="14" t="s">
        <v>204</v>
      </c>
      <c r="B134" s="28" t="str">
        <f>VLOOKUP(A134,'HECVAT - Full'!A$26:B$285,2,FALSE)</f>
        <v>Do procedures exist to provide that emergency changes are documented and authorized (including after the fact approval)?</v>
      </c>
      <c r="C134" s="35" t="str">
        <f>IF(LEN(VLOOKUP($A134,Questions!$B:$AA,20,FALSE))=0,"",VLOOKUP($A134,Questions!$B:$AA,20,FALSE))</f>
        <v xml:space="preserve"> </v>
      </c>
      <c r="D134" s="258" t="str">
        <f>IF(LEN(VLOOKUP($A134,Questions!$B:$AA,21,FALSE))=0,"",VLOOKUP($A134,Questions!$B:$AA,21,FALSE))</f>
        <v xml:space="preserve"> </v>
      </c>
      <c r="E134" s="36" t="str">
        <f>IF(LEN(VLOOKUP($A134,Questions!$B:$AA,22,FALSE))=0,"",VLOOKUP($A134,Questions!$B:$AA,22,FALSE))</f>
        <v xml:space="preserve"> </v>
      </c>
      <c r="F134" s="36" t="str">
        <f>IF(LEN(VLOOKUP($A134,Questions!$B:$AA,23,FALSE))=0,"",VLOOKUP($A134,Questions!$B:$AA,23,FALSE))</f>
        <v xml:space="preserve"> </v>
      </c>
      <c r="G134" s="36" t="str">
        <f>IF(LEN(VLOOKUP($A134,Questions!$B:$AA,24,FALSE))=0,"",VLOOKUP($A134,Questions!$B:$AA,24,FALSE))</f>
        <v xml:space="preserve"> </v>
      </c>
      <c r="H134" s="35" t="str">
        <f>IF(LEN(VLOOKUP($A134,Questions!$B:$AA,25,FALSE))=0,"",VLOOKUP($A134,Questions!$B:$AA,25,FALSE))</f>
        <v xml:space="preserve"> </v>
      </c>
      <c r="I134" s="35" t="str">
        <f>IF(LEN(VLOOKUP($A134,Questions!$B:$AA,26,FALSE))=0,"",VLOOKUP($A134,Questions!$B:$AA,26,FALSE))</f>
        <v xml:space="preserve"> </v>
      </c>
      <c r="J134" s="35" t="str">
        <f>IF(LEN(VLOOKUP($A134,Questions!$B:$AB,27,FALSE))=0,"",VLOOKUP($A134,Questions!$B:$AB,27,FALSE))</f>
        <v xml:space="preserve"> </v>
      </c>
    </row>
    <row r="135" spans="1:259" ht="78.75" customHeight="1" x14ac:dyDescent="0.15">
      <c r="A135" s="14" t="s">
        <v>205</v>
      </c>
      <c r="B135" s="28" t="str">
        <f>VLOOKUP(A135,'HECVAT - Full'!A$26:B$285,2,FALSE)</f>
        <v>Do you have an implemented system configuration management process? (e.g. secure "gold" images, etc.)</v>
      </c>
      <c r="C135" s="35" t="str">
        <f>IF(LEN(VLOOKUP($A135,Questions!$B:$AA,20,FALSE))=0,"",VLOOKUP($A135,Questions!$B:$AA,20,FALSE))</f>
        <v xml:space="preserve"> </v>
      </c>
      <c r="D135" s="258" t="str">
        <f>IF(LEN(VLOOKUP($A135,Questions!$B:$AA,21,FALSE))=0,"",VLOOKUP($A135,Questions!$B:$AA,21,FALSE))</f>
        <v xml:space="preserve"> </v>
      </c>
      <c r="E135" s="35" t="str">
        <f>IF(LEN(VLOOKUP($A135,Questions!$B:$AA,22,FALSE))=0,"",VLOOKUP($A135,Questions!$B:$AA,22,FALSE))</f>
        <v xml:space="preserve"> </v>
      </c>
      <c r="F135" s="35" t="str">
        <f>IF(LEN(VLOOKUP($A135,Questions!$B:$AA,23,FALSE))=0,"",VLOOKUP($A135,Questions!$B:$AA,23,FALSE))</f>
        <v xml:space="preserve"> </v>
      </c>
      <c r="G135" s="36" t="str">
        <f>IF(LEN(VLOOKUP($A135,Questions!$B:$AA,24,FALSE))=0,"",VLOOKUP($A135,Questions!$B:$AA,24,FALSE))</f>
        <v xml:space="preserve"> </v>
      </c>
      <c r="H135" s="35" t="str">
        <f>IF(LEN(VLOOKUP($A135,Questions!$B:$AA,25,FALSE))=0,"",VLOOKUP($A135,Questions!$B:$AA,25,FALSE))</f>
        <v xml:space="preserve"> </v>
      </c>
      <c r="I135" s="35" t="str">
        <f>IF(LEN(VLOOKUP($A135,Questions!$B:$AA,26,FALSE))=0,"",VLOOKUP($A135,Questions!$B:$AA,26,FALSE))</f>
        <v xml:space="preserve"> </v>
      </c>
      <c r="J135" s="35" t="str">
        <f>IF(LEN(VLOOKUP($A135,Questions!$B:$AB,27,FALSE))=0,"",VLOOKUP($A135,Questions!$B:$AB,27,FALSE))</f>
        <v xml:space="preserve"> </v>
      </c>
    </row>
    <row r="136" spans="1:259" ht="36" customHeight="1" x14ac:dyDescent="0.2">
      <c r="A136" s="388" t="str">
        <f>IF($C$30="","Data",IF($C$30="Yes","Data - Optional based on QUALIFIER response.","Data"))</f>
        <v>Data</v>
      </c>
      <c r="B136" s="388"/>
      <c r="C136" s="24" t="str">
        <f>C$22</f>
        <v>CIS Critical Security Controls v6.1</v>
      </c>
      <c r="D136" s="24" t="str">
        <f t="shared" ref="D136:J136" si="9">D$22</f>
        <v>HIPAA</v>
      </c>
      <c r="E136" s="24" t="str">
        <f t="shared" si="9"/>
        <v>ISO 27002:27013</v>
      </c>
      <c r="F136" s="24" t="str">
        <f t="shared" si="9"/>
        <v>NIST Cybersecurity Framework</v>
      </c>
      <c r="G136" s="24" t="str">
        <f t="shared" si="9"/>
        <v>NIST SP 800-171r1</v>
      </c>
      <c r="H136" s="24" t="str">
        <f t="shared" si="9"/>
        <v>NIST SP 800-53r4</v>
      </c>
      <c r="I136" s="24" t="str">
        <f t="shared" si="9"/>
        <v>PCI DSS</v>
      </c>
      <c r="J136" s="24" t="str">
        <f t="shared" si="9"/>
        <v>Trusted CI</v>
      </c>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row>
    <row r="137" spans="1:259" ht="48" customHeight="1" x14ac:dyDescent="0.2">
      <c r="A137" s="14" t="s">
        <v>206</v>
      </c>
      <c r="B137" s="28" t="str">
        <f>VLOOKUP(A137,'HECVAT - Full'!A$26:B$285,2,FALSE)</f>
        <v>Does the environment provide for dedicated single-tenant capabilities? If not, describe how your product or environment separates data from different customers (e.g., logically, physically, single tenancy, multi-tenancy).</v>
      </c>
      <c r="C137" s="35" t="str">
        <f>IF(LEN(VLOOKUP($A137,Questions!$B:$AA,20,FALSE))=0,"",VLOOKUP($A137,Questions!$B:$AA,20,FALSE))</f>
        <v xml:space="preserve"> </v>
      </c>
      <c r="D137" s="36" t="str">
        <f>IF(LEN(VLOOKUP($A137,Questions!$B:$AA,21,FALSE))=0,"",VLOOKUP($A137,Questions!$B:$AA,21,FALSE))</f>
        <v xml:space="preserve"> </v>
      </c>
      <c r="E137" s="36" t="str">
        <f>IF(LEN(VLOOKUP($A137,Questions!$B:$AA,22,FALSE))=0,"",VLOOKUP($A137,Questions!$B:$AA,22,FALSE))</f>
        <v xml:space="preserve"> </v>
      </c>
      <c r="F137" s="35" t="str">
        <f>IF(LEN(VLOOKUP($A137,Questions!$B:$AA,23,FALSE))=0,"",VLOOKUP($A137,Questions!$B:$AA,23,FALSE))</f>
        <v xml:space="preserve"> </v>
      </c>
      <c r="G137" s="35" t="str">
        <f>IF(LEN(VLOOKUP($A137,Questions!$B:$AA,24,FALSE))=0,"",VLOOKUP($A137,Questions!$B:$AA,24,FALSE))</f>
        <v xml:space="preserve"> </v>
      </c>
      <c r="H137" s="35" t="str">
        <f>IF(LEN(VLOOKUP($A137,Questions!$B:$AA,25,FALSE))=0,"",VLOOKUP($A137,Questions!$B:$AA,25,FALSE))</f>
        <v xml:space="preserve"> </v>
      </c>
      <c r="I137" s="35" t="str">
        <f>IF(LEN(VLOOKUP($A137,Questions!$B:$AA,26,FALSE))=0,"",VLOOKUP($A137,Questions!$B:$AA,26,FALSE))</f>
        <v xml:space="preserve"> </v>
      </c>
      <c r="J137" s="35" t="str">
        <f>IF(LEN(VLOOKUP($A137,Questions!$B:$AB,27,FALSE))=0,"",VLOOKUP($A137,Questions!$B:$AB,27,FALSE))</f>
        <v xml:space="preserve"> </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row>
    <row r="138" spans="1:259" ht="48" customHeight="1" x14ac:dyDescent="0.2">
      <c r="A138" s="14" t="s">
        <v>207</v>
      </c>
      <c r="B138" s="28" t="str">
        <f>VLOOKUP(A138,'HECVAT - Full'!A$26:B$285,2,FALSE)</f>
        <v>Will Institution's data be stored on any devices (database servers, file servers, SAN, NAS, …) configured with non-RFC 1918/4193 (i.e. publicly routable) IP addresses?</v>
      </c>
      <c r="C138" s="35" t="str">
        <f>IF(LEN(VLOOKUP($A138,Questions!$B:$AA,20,FALSE))=0,"",VLOOKUP($A138,Questions!$B:$AA,20,FALSE))</f>
        <v xml:space="preserve"> </v>
      </c>
      <c r="D138" s="36" t="str">
        <f>IF(LEN(VLOOKUP($A138,Questions!$B:$AA,21,FALSE))=0,"",VLOOKUP($A138,Questions!$B:$AA,21,FALSE))</f>
        <v xml:space="preserve"> </v>
      </c>
      <c r="E138" s="36" t="str">
        <f>IF(LEN(VLOOKUP($A138,Questions!$B:$AA,22,FALSE))=0,"",VLOOKUP($A138,Questions!$B:$AA,22,FALSE))</f>
        <v xml:space="preserve"> </v>
      </c>
      <c r="F138" s="35" t="str">
        <f>IF(LEN(VLOOKUP($A138,Questions!$B:$AA,23,FALSE))=0,"",VLOOKUP($A138,Questions!$B:$AA,23,FALSE))</f>
        <v xml:space="preserve"> </v>
      </c>
      <c r="G138" s="35" t="str">
        <f>IF(LEN(VLOOKUP($A138,Questions!$B:$AA,24,FALSE))=0,"",VLOOKUP($A138,Questions!$B:$AA,24,FALSE))</f>
        <v xml:space="preserve"> </v>
      </c>
      <c r="H138" s="35" t="str">
        <f>IF(LEN(VLOOKUP($A138,Questions!$B:$AA,25,FALSE))=0,"",VLOOKUP($A138,Questions!$B:$AA,25,FALSE))</f>
        <v xml:space="preserve"> </v>
      </c>
      <c r="I138" s="35" t="str">
        <f>IF(LEN(VLOOKUP($A138,Questions!$B:$AA,26,FALSE))=0,"",VLOOKUP($A138,Questions!$B:$AA,26,FALSE))</f>
        <v xml:space="preserve"> </v>
      </c>
      <c r="J138" s="35" t="str">
        <f>IF(LEN(VLOOKUP($A138,Questions!$B:$AB,27,FALSE))=0,"",VLOOKUP($A138,Questions!$B:$AB,27,FALSE))</f>
        <v xml:space="preserve"> </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row>
    <row r="139" spans="1:259" ht="48" customHeight="1" x14ac:dyDescent="0.2">
      <c r="A139" s="14" t="s">
        <v>208</v>
      </c>
      <c r="B139" s="28" t="str">
        <f>VLOOKUP(A139,'HECVAT - Full'!A$26:B$285,2,FALSE)</f>
        <v>Is sensitive data encrypted, using secure protocols/algorithms, in transport? (e.g. system-to-client)</v>
      </c>
      <c r="C139" s="35" t="str">
        <f>IF(LEN(VLOOKUP($A139,Questions!$B:$AA,20,FALSE))=0,"",VLOOKUP($A139,Questions!$B:$AA,20,FALSE))</f>
        <v xml:space="preserve"> </v>
      </c>
      <c r="D139" s="36" t="str">
        <f>IF(LEN(VLOOKUP($A139,Questions!$B:$AA,21,FALSE))=0,"",VLOOKUP($A139,Questions!$B:$AA,21,FALSE))</f>
        <v xml:space="preserve"> </v>
      </c>
      <c r="E139" s="35" t="str">
        <f>IF(LEN(VLOOKUP($A139,Questions!$B:$AA,22,FALSE))=0,"",VLOOKUP($A139,Questions!$B:$AA,22,FALSE))</f>
        <v xml:space="preserve"> </v>
      </c>
      <c r="F139" s="35" t="str">
        <f>IF(LEN(VLOOKUP($A139,Questions!$B:$AA,23,FALSE))=0,"",VLOOKUP($A139,Questions!$B:$AA,23,FALSE))</f>
        <v xml:space="preserve"> </v>
      </c>
      <c r="G139" s="36" t="str">
        <f>IF(LEN(VLOOKUP($A139,Questions!$B:$AA,24,FALSE))=0,"",VLOOKUP($A139,Questions!$B:$AA,24,FALSE))</f>
        <v xml:space="preserve"> </v>
      </c>
      <c r="H139" s="36" t="str">
        <f>IF(LEN(VLOOKUP($A139,Questions!$B:$AA,25,FALSE))=0,"",VLOOKUP($A139,Questions!$B:$AA,25,FALSE))</f>
        <v xml:space="preserve"> </v>
      </c>
      <c r="I139" s="35" t="str">
        <f>IF(LEN(VLOOKUP($A139,Questions!$B:$AA,26,FALSE))=0,"",VLOOKUP($A139,Questions!$B:$AA,26,FALSE))</f>
        <v xml:space="preserve"> </v>
      </c>
      <c r="J139" s="35" t="str">
        <f>IF(LEN(VLOOKUP($A139,Questions!$B:$AB,27,FALSE))=0,"",VLOOKUP($A139,Questions!$B:$AB,27,FALSE))</f>
        <v xml:space="preserve"> </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row>
    <row r="140" spans="1:259" ht="48" customHeight="1" x14ac:dyDescent="0.2">
      <c r="A140" s="14" t="s">
        <v>209</v>
      </c>
      <c r="B140" s="28" t="str">
        <f>VLOOKUP(A140,'HECVAT - Full'!A$26:B$285,2,FALSE)</f>
        <v>Is sensitive data encrypted, using secure protocols/algorithms, in storage? (e.g. disk encryption, at-rest, files, and within a running database)</v>
      </c>
      <c r="C140" s="35" t="str">
        <f>IF(LEN(VLOOKUP($A140,Questions!$B:$AA,20,FALSE))=0,"",VLOOKUP($A140,Questions!$B:$AA,20,FALSE))</f>
        <v xml:space="preserve"> </v>
      </c>
      <c r="D140" s="36" t="str">
        <f>IF(LEN(VLOOKUP($A140,Questions!$B:$AA,21,FALSE))=0,"",VLOOKUP($A140,Questions!$B:$AA,21,FALSE))</f>
        <v xml:space="preserve"> </v>
      </c>
      <c r="E140" s="35" t="str">
        <f>IF(LEN(VLOOKUP($A140,Questions!$B:$AA,22,FALSE))=0,"",VLOOKUP($A140,Questions!$B:$AA,22,FALSE))</f>
        <v xml:space="preserve"> </v>
      </c>
      <c r="F140" s="35" t="str">
        <f>IF(LEN(VLOOKUP($A140,Questions!$B:$AA,23,FALSE))=0,"",VLOOKUP($A140,Questions!$B:$AA,23,FALSE))</f>
        <v xml:space="preserve"> </v>
      </c>
      <c r="G140" s="35" t="str">
        <f>IF(LEN(VLOOKUP($A140,Questions!$B:$AA,24,FALSE))=0,"",VLOOKUP($A140,Questions!$B:$AA,24,FALSE))</f>
        <v xml:space="preserve"> </v>
      </c>
      <c r="H140" s="35" t="str">
        <f>IF(LEN(VLOOKUP($A140,Questions!$B:$AA,25,FALSE))=0,"",VLOOKUP($A140,Questions!$B:$AA,25,FALSE))</f>
        <v xml:space="preserve"> </v>
      </c>
      <c r="I140" s="35" t="str">
        <f>IF(LEN(VLOOKUP($A140,Questions!$B:$AA,26,FALSE))=0,"",VLOOKUP($A140,Questions!$B:$AA,26,FALSE))</f>
        <v xml:space="preserve"> </v>
      </c>
      <c r="J140" s="35" t="str">
        <f>IF(LEN(VLOOKUP($A140,Questions!$B:$AB,27,FALSE))=0,"",VLOOKUP($A140,Questions!$B:$AB,27,FALSE))</f>
        <v xml:space="preserve"> </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row>
    <row r="141" spans="1:259" ht="48" customHeight="1" x14ac:dyDescent="0.2">
      <c r="A141" s="14" t="s">
        <v>210</v>
      </c>
      <c r="B141" s="28" t="str">
        <f>VLOOKUP(A141,'HECVAT - Full'!A$26:B$285,2,FALSE)</f>
        <v>Do all cryptographic modules in use in your product conform to the Federal Information Processing Standards (FIPS PUB 140-2)?</v>
      </c>
      <c r="C141" s="35" t="str">
        <f>IF(LEN(VLOOKUP($A141,Questions!$B:$AA,20,FALSE))=0,"",VLOOKUP($A141,Questions!$B:$AA,20,FALSE))</f>
        <v xml:space="preserve"> </v>
      </c>
      <c r="D141" s="36" t="str">
        <f>IF(LEN(VLOOKUP($A141,Questions!$B:$AA,21,FALSE))=0,"",VLOOKUP($A141,Questions!$B:$AA,21,FALSE))</f>
        <v xml:space="preserve"> </v>
      </c>
      <c r="E141" s="35" t="str">
        <f>IF(LEN(VLOOKUP($A141,Questions!$B:$AA,22,FALSE))=0,"",VLOOKUP($A141,Questions!$B:$AA,22,FALSE))</f>
        <v xml:space="preserve"> </v>
      </c>
      <c r="F141" s="36" t="str">
        <f>IF(LEN(VLOOKUP($A141,Questions!$B:$AA,23,FALSE))=0,"",VLOOKUP($A141,Questions!$B:$AA,23,FALSE))</f>
        <v xml:space="preserve"> </v>
      </c>
      <c r="G141" s="35" t="str">
        <f>IF(LEN(VLOOKUP($A141,Questions!$B:$AA,24,FALSE))=0,"",VLOOKUP($A141,Questions!$B:$AA,24,FALSE))</f>
        <v xml:space="preserve"> </v>
      </c>
      <c r="H141" s="36" t="str">
        <f>IF(LEN(VLOOKUP($A141,Questions!$B:$AA,25,FALSE))=0,"",VLOOKUP($A141,Questions!$B:$AA,25,FALSE))</f>
        <v xml:space="preserve"> </v>
      </c>
      <c r="I141" s="35" t="str">
        <f>IF(LEN(VLOOKUP($A141,Questions!$B:$AA,26,FALSE))=0,"",VLOOKUP($A141,Questions!$B:$AA,26,FALSE))</f>
        <v xml:space="preserve"> </v>
      </c>
      <c r="J141" s="35" t="str">
        <f>IF(LEN(VLOOKUP($A141,Questions!$B:$AB,27,FALSE))=0,"",VLOOKUP($A141,Questions!$B:$AB,27,FALSE))</f>
        <v xml:space="preserve"> </v>
      </c>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row>
    <row r="142" spans="1:259" ht="65" customHeight="1" x14ac:dyDescent="0.2">
      <c r="A142" s="14" t="s">
        <v>211</v>
      </c>
      <c r="B142" s="28" t="str">
        <f>VLOOKUP(A142,'HECVAT - Full'!A$26:B$285,2,FALSE)</f>
        <v>At the completion of this contract, will data be returned to the institution and deleted from all your systems and archives?</v>
      </c>
      <c r="C142" s="35" t="str">
        <f>IF(LEN(VLOOKUP($A142,Questions!$B:$AA,20,FALSE))=0,"",VLOOKUP($A142,Questions!$B:$AA,20,FALSE))</f>
        <v xml:space="preserve"> </v>
      </c>
      <c r="D142" s="36" t="str">
        <f>IF(LEN(VLOOKUP($A142,Questions!$B:$AA,21,FALSE))=0,"",VLOOKUP($A142,Questions!$B:$AA,21,FALSE))</f>
        <v xml:space="preserve"> </v>
      </c>
      <c r="E142" s="35" t="str">
        <f>IF(LEN(VLOOKUP($A142,Questions!$B:$AA,22,FALSE))=0,"",VLOOKUP($A142,Questions!$B:$AA,22,FALSE))</f>
        <v xml:space="preserve"> </v>
      </c>
      <c r="F142" s="35" t="str">
        <f>IF(LEN(VLOOKUP($A142,Questions!$B:$AA,23,FALSE))=0,"",VLOOKUP($A142,Questions!$B:$AA,23,FALSE))</f>
        <v xml:space="preserve"> </v>
      </c>
      <c r="G142" s="36" t="str">
        <f>IF(LEN(VLOOKUP($A142,Questions!$B:$AA,24,FALSE))=0,"",VLOOKUP($A142,Questions!$B:$AA,24,FALSE))</f>
        <v xml:space="preserve"> </v>
      </c>
      <c r="H142" s="35" t="str">
        <f>IF(LEN(VLOOKUP($A142,Questions!$B:$AA,25,FALSE))=0,"",VLOOKUP($A142,Questions!$B:$AA,25,FALSE))</f>
        <v xml:space="preserve"> </v>
      </c>
      <c r="I142" s="35" t="str">
        <f>IF(LEN(VLOOKUP($A142,Questions!$B:$AA,26,FALSE))=0,"",VLOOKUP($A142,Questions!$B:$AA,26,FALSE))</f>
        <v xml:space="preserve"> </v>
      </c>
      <c r="J142" s="35" t="str">
        <f>IF(LEN(VLOOKUP($A142,Questions!$B:$AB,27,FALSE))=0,"",VLOOKUP($A142,Questions!$B:$AB,27,FALSE))</f>
        <v xml:space="preserve"> </v>
      </c>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row>
    <row r="143" spans="1:259" ht="60" customHeight="1" x14ac:dyDescent="0.2">
      <c r="A143" s="14" t="s">
        <v>212</v>
      </c>
      <c r="B143" s="28" t="str">
        <f>VLOOKUP(A143,'HECVAT - Full'!A$26:B$285,2,FALSE)</f>
        <v>Will the institution's data be available within the system for a period of time at the completion of this contract?</v>
      </c>
      <c r="C143" s="35" t="str">
        <f>IF(LEN(VLOOKUP($A143,Questions!$B:$AA,20,FALSE))=0,"",VLOOKUP($A143,Questions!$B:$AA,20,FALSE))</f>
        <v xml:space="preserve"> </v>
      </c>
      <c r="D143" s="36" t="str">
        <f>IF(LEN(VLOOKUP($A143,Questions!$B:$AA,21,FALSE))=0,"",VLOOKUP($A143,Questions!$B:$AA,21,FALSE))</f>
        <v xml:space="preserve"> </v>
      </c>
      <c r="E143" s="36" t="str">
        <f>IF(LEN(VLOOKUP($A143,Questions!$B:$AA,22,FALSE))=0,"",VLOOKUP($A143,Questions!$B:$AA,22,FALSE))</f>
        <v xml:space="preserve"> </v>
      </c>
      <c r="F143" s="36" t="str">
        <f>IF(LEN(VLOOKUP($A143,Questions!$B:$AA,23,FALSE))=0,"",VLOOKUP($A143,Questions!$B:$AA,23,FALSE))</f>
        <v xml:space="preserve"> </v>
      </c>
      <c r="G143" s="35" t="str">
        <f>IF(LEN(VLOOKUP($A143,Questions!$B:$AA,24,FALSE))=0,"",VLOOKUP($A143,Questions!$B:$AA,24,FALSE))</f>
        <v xml:space="preserve"> </v>
      </c>
      <c r="H143" s="35" t="str">
        <f>IF(LEN(VLOOKUP($A143,Questions!$B:$AA,25,FALSE))=0,"",VLOOKUP($A143,Questions!$B:$AA,25,FALSE))</f>
        <v xml:space="preserve"> </v>
      </c>
      <c r="I143" s="35" t="str">
        <f>IF(LEN(VLOOKUP($A143,Questions!$B:$AA,26,FALSE))=0,"",VLOOKUP($A143,Questions!$B:$AA,26,FALSE))</f>
        <v xml:space="preserve"> </v>
      </c>
      <c r="J143" s="35" t="str">
        <f>IF(LEN(VLOOKUP($A143,Questions!$B:$AB,27,FALSE))=0,"",VLOOKUP($A143,Questions!$B:$AB,27,FALSE))</f>
        <v xml:space="preserve"> </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row>
    <row r="144" spans="1:259" ht="36" customHeight="1" x14ac:dyDescent="0.2">
      <c r="A144" s="14" t="s">
        <v>213</v>
      </c>
      <c r="B144" s="28" t="str">
        <f>VLOOKUP(A144,'HECVAT - Full'!A$26:B$285,2,FALSE)</f>
        <v>Can the Institution extract a full or partial backup of data?</v>
      </c>
      <c r="C144" s="35" t="str">
        <f>IF(LEN(VLOOKUP($A144,Questions!$B:$AA,20,FALSE))=0,"",VLOOKUP($A144,Questions!$B:$AA,20,FALSE))</f>
        <v xml:space="preserve"> </v>
      </c>
      <c r="D144" s="36" t="str">
        <f>IF(LEN(VLOOKUP($A144,Questions!$B:$AA,21,FALSE))=0,"",VLOOKUP($A144,Questions!$B:$AA,21,FALSE))</f>
        <v xml:space="preserve"> </v>
      </c>
      <c r="E144" s="35" t="str">
        <f>IF(LEN(VLOOKUP($A144,Questions!$B:$AA,22,FALSE))=0,"",VLOOKUP($A144,Questions!$B:$AA,22,FALSE))</f>
        <v xml:space="preserve"> </v>
      </c>
      <c r="F144" s="36" t="str">
        <f>IF(LEN(VLOOKUP($A144,Questions!$B:$AA,23,FALSE))=0,"",VLOOKUP($A144,Questions!$B:$AA,23,FALSE))</f>
        <v xml:space="preserve"> </v>
      </c>
      <c r="G144" s="35" t="str">
        <f>IF(LEN(VLOOKUP($A144,Questions!$B:$AA,24,FALSE))=0,"",VLOOKUP($A144,Questions!$B:$AA,24,FALSE))</f>
        <v xml:space="preserve"> </v>
      </c>
      <c r="H144" s="35" t="str">
        <f>IF(LEN(VLOOKUP($A144,Questions!$B:$AA,25,FALSE))=0,"",VLOOKUP($A144,Questions!$B:$AA,25,FALSE))</f>
        <v xml:space="preserve"> </v>
      </c>
      <c r="I144" s="35" t="str">
        <f>IF(LEN(VLOOKUP($A144,Questions!$B:$AA,26,FALSE))=0,"",VLOOKUP($A144,Questions!$B:$AA,26,FALSE))</f>
        <v xml:space="preserve"> </v>
      </c>
      <c r="J144" s="35" t="str">
        <f>IF(LEN(VLOOKUP($A144,Questions!$B:$AB,27,FALSE))=0,"",VLOOKUP($A144,Questions!$B:$AB,27,FALSE))</f>
        <v xml:space="preserve"> </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row>
    <row r="145" spans="1:259" ht="48" customHeight="1" x14ac:dyDescent="0.2">
      <c r="A145" s="14" t="s">
        <v>214</v>
      </c>
      <c r="B145" s="28" t="str">
        <f>VLOOKUP(A145,'HECVAT - Full'!A$26:B$285,2,FALSE)</f>
        <v>Are ownership rights to all data, inputs, outputs, and metadata retained by the institution?</v>
      </c>
      <c r="C145" s="35" t="str">
        <f>IF(LEN(VLOOKUP($A145,Questions!$B:$AA,20,FALSE))=0,"",VLOOKUP($A145,Questions!$B:$AA,20,FALSE))</f>
        <v xml:space="preserve"> </v>
      </c>
      <c r="D145" s="36" t="str">
        <f>IF(LEN(VLOOKUP($A145,Questions!$B:$AA,21,FALSE))=0,"",VLOOKUP($A145,Questions!$B:$AA,21,FALSE))</f>
        <v xml:space="preserve"> </v>
      </c>
      <c r="E145" s="35" t="str">
        <f>IF(LEN(VLOOKUP($A145,Questions!$B:$AA,22,FALSE))=0,"",VLOOKUP($A145,Questions!$B:$AA,22,FALSE))</f>
        <v xml:space="preserve"> </v>
      </c>
      <c r="F145" s="36" t="str">
        <f>IF(LEN(VLOOKUP($A145,Questions!$B:$AA,23,FALSE))=0,"",VLOOKUP($A145,Questions!$B:$AA,23,FALSE))</f>
        <v xml:space="preserve"> </v>
      </c>
      <c r="G145" s="36" t="str">
        <f>IF(LEN(VLOOKUP($A145,Questions!$B:$AA,24,FALSE))=0,"",VLOOKUP($A145,Questions!$B:$AA,24,FALSE))</f>
        <v xml:space="preserve"> </v>
      </c>
      <c r="H145" s="36" t="str">
        <f>IF(LEN(VLOOKUP($A145,Questions!$B:$AA,25,FALSE))=0,"",VLOOKUP($A145,Questions!$B:$AA,25,FALSE))</f>
        <v xml:space="preserve"> </v>
      </c>
      <c r="I145" s="35" t="str">
        <f>IF(LEN(VLOOKUP($A145,Questions!$B:$AA,26,FALSE))=0,"",VLOOKUP($A145,Questions!$B:$AA,26,FALSE))</f>
        <v xml:space="preserve"> </v>
      </c>
      <c r="J145" s="35" t="str">
        <f>IF(LEN(VLOOKUP($A145,Questions!$B:$AB,27,FALSE))=0,"",VLOOKUP($A145,Questions!$B:$AB,27,FALSE))</f>
        <v xml:space="preserve"> </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row>
    <row r="146" spans="1:259" ht="36" customHeight="1" x14ac:dyDescent="0.2">
      <c r="A146" s="14" t="s">
        <v>215</v>
      </c>
      <c r="B146" s="28" t="str">
        <f>VLOOKUP(A146,'HECVAT - Full'!A$26:B$285,2,FALSE)</f>
        <v>Are these rights retained even through a provider acquisition or bankruptcy event?</v>
      </c>
      <c r="C146" s="36" t="str">
        <f>IF(LEN(VLOOKUP($A146,Questions!$B:$AA,20,FALSE))=0,"",VLOOKUP($A146,Questions!$B:$AA,20,FALSE))</f>
        <v xml:space="preserve"> </v>
      </c>
      <c r="D146" s="36" t="str">
        <f>IF(LEN(VLOOKUP($A146,Questions!$B:$AA,21,FALSE))=0,"",VLOOKUP($A146,Questions!$B:$AA,21,FALSE))</f>
        <v xml:space="preserve"> </v>
      </c>
      <c r="E146" s="35" t="str">
        <f>IF(LEN(VLOOKUP($A146,Questions!$B:$AA,22,FALSE))=0,"",VLOOKUP($A146,Questions!$B:$AA,22,FALSE))</f>
        <v xml:space="preserve"> </v>
      </c>
      <c r="F146" s="36" t="str">
        <f>IF(LEN(VLOOKUP($A146,Questions!$B:$AA,23,FALSE))=0,"",VLOOKUP($A146,Questions!$B:$AA,23,FALSE))</f>
        <v xml:space="preserve"> </v>
      </c>
      <c r="G146" s="36" t="str">
        <f>IF(LEN(VLOOKUP($A146,Questions!$B:$AA,24,FALSE))=0,"",VLOOKUP($A146,Questions!$B:$AA,24,FALSE))</f>
        <v xml:space="preserve"> </v>
      </c>
      <c r="H146" s="36" t="str">
        <f>IF(LEN(VLOOKUP($A146,Questions!$B:$AA,25,FALSE))=0,"",VLOOKUP($A146,Questions!$B:$AA,25,FALSE))</f>
        <v xml:space="preserve"> </v>
      </c>
      <c r="I146" s="35" t="str">
        <f>IF(LEN(VLOOKUP($A146,Questions!$B:$AA,26,FALSE))=0,"",VLOOKUP($A146,Questions!$B:$AA,26,FALSE))</f>
        <v xml:space="preserve"> </v>
      </c>
      <c r="J146" s="35" t="str">
        <f>IF(LEN(VLOOKUP($A146,Questions!$B:$AB,27,FALSE))=0,"",VLOOKUP($A146,Questions!$B:$AB,27,FALSE))</f>
        <v xml:space="preserve"> </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row>
    <row r="147" spans="1:259" ht="48" customHeight="1" x14ac:dyDescent="0.2">
      <c r="A147" s="14" t="s">
        <v>216</v>
      </c>
      <c r="B147" s="28" t="str">
        <f>VLOOKUP(A147,'HECVAT - Full'!A$26:B$285,2,FALSE)</f>
        <v>In the event of imminent bankruptcy, closing of business, or retirement of service, will you provide 90 days for customers to get their data out of the system and migrate applications?</v>
      </c>
      <c r="C147" s="35" t="str">
        <f>IF(LEN(VLOOKUP($A147,Questions!$B:$AA,20,FALSE))=0,"",VLOOKUP($A147,Questions!$B:$AA,20,FALSE))</f>
        <v xml:space="preserve"> </v>
      </c>
      <c r="D147" s="36" t="str">
        <f>IF(LEN(VLOOKUP($A147,Questions!$B:$AA,21,FALSE))=0,"",VLOOKUP($A147,Questions!$B:$AA,21,FALSE))</f>
        <v xml:space="preserve"> </v>
      </c>
      <c r="E147" s="35" t="str">
        <f>IF(LEN(VLOOKUP($A147,Questions!$B:$AA,22,FALSE))=0,"",VLOOKUP($A147,Questions!$B:$AA,22,FALSE))</f>
        <v xml:space="preserve"> </v>
      </c>
      <c r="F147" s="36" t="str">
        <f>IF(LEN(VLOOKUP($A147,Questions!$B:$AA,23,FALSE))=0,"",VLOOKUP($A147,Questions!$B:$AA,23,FALSE))</f>
        <v xml:space="preserve"> </v>
      </c>
      <c r="G147" s="35" t="str">
        <f>IF(LEN(VLOOKUP($A147,Questions!$B:$AA,24,FALSE))=0,"",VLOOKUP($A147,Questions!$B:$AA,24,FALSE))</f>
        <v xml:space="preserve"> </v>
      </c>
      <c r="H147" s="36" t="str">
        <f>IF(LEN(VLOOKUP($A147,Questions!$B:$AA,25,FALSE))=0,"",VLOOKUP($A147,Questions!$B:$AA,25,FALSE))</f>
        <v xml:space="preserve"> </v>
      </c>
      <c r="I147" s="35" t="str">
        <f>IF(LEN(VLOOKUP($A147,Questions!$B:$AA,26,FALSE))=0,"",VLOOKUP($A147,Questions!$B:$AA,26,FALSE))</f>
        <v xml:space="preserve"> </v>
      </c>
      <c r="J147" s="35" t="str">
        <f>IF(LEN(VLOOKUP($A147,Questions!$B:$AB,27,FALSE))=0,"",VLOOKUP($A147,Questions!$B:$AB,27,FALSE))</f>
        <v xml:space="preserve"> </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row>
    <row r="148" spans="1:259" ht="36" customHeight="1" x14ac:dyDescent="0.2">
      <c r="A148" s="14" t="s">
        <v>217</v>
      </c>
      <c r="B148" s="28" t="str">
        <f>VLOOKUP(A148,'HECVAT - Full'!A$26:B$285,2,FALSE)</f>
        <v>Are involatile backup copies made according to pre-defined schedules and securely stored and protected?</v>
      </c>
      <c r="C148" s="35" t="str">
        <f>IF(LEN(VLOOKUP($A148,Questions!$B:$AA,20,FALSE))=0,"",VLOOKUP($A148,Questions!$B:$AA,20,FALSE))</f>
        <v xml:space="preserve"> </v>
      </c>
      <c r="D148" s="36" t="str">
        <f>IF(LEN(VLOOKUP($A148,Questions!$B:$AA,21,FALSE))=0,"",VLOOKUP($A148,Questions!$B:$AA,21,FALSE))</f>
        <v xml:space="preserve"> </v>
      </c>
      <c r="E148" s="35" t="str">
        <f>IF(LEN(VLOOKUP($A148,Questions!$B:$AA,22,FALSE))=0,"",VLOOKUP($A148,Questions!$B:$AA,22,FALSE))</f>
        <v xml:space="preserve"> </v>
      </c>
      <c r="F148" s="36" t="str">
        <f>IF(LEN(VLOOKUP($A148,Questions!$B:$AA,23,FALSE))=0,"",VLOOKUP($A148,Questions!$B:$AA,23,FALSE))</f>
        <v xml:space="preserve"> </v>
      </c>
      <c r="G148" s="35" t="str">
        <f>IF(LEN(VLOOKUP($A148,Questions!$B:$AA,24,FALSE))=0,"",VLOOKUP($A148,Questions!$B:$AA,24,FALSE))</f>
        <v xml:space="preserve"> </v>
      </c>
      <c r="H148" s="36" t="str">
        <f>IF(LEN(VLOOKUP($A148,Questions!$B:$AA,25,FALSE))=0,"",VLOOKUP($A148,Questions!$B:$AA,25,FALSE))</f>
        <v xml:space="preserve"> </v>
      </c>
      <c r="I148" s="35" t="str">
        <f>IF(LEN(VLOOKUP($A148,Questions!$B:$AA,26,FALSE))=0,"",VLOOKUP($A148,Questions!$B:$AA,26,FALSE))</f>
        <v xml:space="preserve"> </v>
      </c>
      <c r="J148" s="35" t="str">
        <f>IF(LEN(VLOOKUP($A148,Questions!$B:$AB,27,FALSE))=0,"",VLOOKUP($A148,Questions!$B:$AB,27,FALSE))</f>
        <v xml:space="preserve"> </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row>
    <row r="149" spans="1:259" ht="54" customHeight="1" x14ac:dyDescent="0.2">
      <c r="A149" s="14" t="s">
        <v>218</v>
      </c>
      <c r="B149" s="28" t="str">
        <f>VLOOKUP(A149,'HECVAT - Full'!A$26:B$285,2,FALSE)</f>
        <v>Do current backups include all operating system software, utilities, security software, application software, and data files necessary for recovery?</v>
      </c>
      <c r="C149" s="35" t="str">
        <f>IF(LEN(VLOOKUP($A149,Questions!$B:$AA,20,FALSE))=0,"",VLOOKUP($A149,Questions!$B:$AA,20,FALSE))</f>
        <v xml:space="preserve"> </v>
      </c>
      <c r="D149" s="36" t="str">
        <f>IF(LEN(VLOOKUP($A149,Questions!$B:$AA,21,FALSE))=0,"",VLOOKUP($A149,Questions!$B:$AA,21,FALSE))</f>
        <v xml:space="preserve"> </v>
      </c>
      <c r="E149" s="35" t="str">
        <f>IF(LEN(VLOOKUP($A149,Questions!$B:$AA,22,FALSE))=0,"",VLOOKUP($A149,Questions!$B:$AA,22,FALSE))</f>
        <v xml:space="preserve"> </v>
      </c>
      <c r="F149" s="36" t="str">
        <f>IF(LEN(VLOOKUP($A149,Questions!$B:$AA,23,FALSE))=0,"",VLOOKUP($A149,Questions!$B:$AA,23,FALSE))</f>
        <v xml:space="preserve"> </v>
      </c>
      <c r="G149" s="35" t="str">
        <f>IF(LEN(VLOOKUP($A149,Questions!$B:$AA,24,FALSE))=0,"",VLOOKUP($A149,Questions!$B:$AA,24,FALSE))</f>
        <v xml:space="preserve"> </v>
      </c>
      <c r="H149" s="36" t="str">
        <f>IF(LEN(VLOOKUP($A149,Questions!$B:$AA,25,FALSE))=0,"",VLOOKUP($A149,Questions!$B:$AA,25,FALSE))</f>
        <v xml:space="preserve"> </v>
      </c>
      <c r="I149" s="35" t="str">
        <f>IF(LEN(VLOOKUP($A149,Questions!$B:$AA,26,FALSE))=0,"",VLOOKUP($A149,Questions!$B:$AA,26,FALSE))</f>
        <v xml:space="preserve"> </v>
      </c>
      <c r="J149" s="35" t="str">
        <f>IF(LEN(VLOOKUP($A149,Questions!$B:$AB,27,FALSE))=0,"",VLOOKUP($A149,Questions!$B:$AB,27,FALSE))</f>
        <v xml:space="preserve"> </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row>
    <row r="150" spans="1:259" ht="48" customHeight="1" x14ac:dyDescent="0.2">
      <c r="A150" s="14" t="s">
        <v>219</v>
      </c>
      <c r="B150" s="28" t="str">
        <f>VLOOKUP(A150,'HECVAT - Full'!A$26:B$285,2,FALSE)</f>
        <v>Are you performing off site backups? (i.e. digitally moved off site)</v>
      </c>
      <c r="C150" s="35" t="str">
        <f>IF(LEN(VLOOKUP($A150,Questions!$B:$AA,20,FALSE))=0,"",VLOOKUP($A150,Questions!$B:$AA,20,FALSE))</f>
        <v xml:space="preserve"> </v>
      </c>
      <c r="D150" s="36" t="str">
        <f>IF(LEN(VLOOKUP($A150,Questions!$B:$AA,21,FALSE))=0,"",VLOOKUP($A150,Questions!$B:$AA,21,FALSE))</f>
        <v xml:space="preserve"> </v>
      </c>
      <c r="E150" s="35" t="str">
        <f>IF(LEN(VLOOKUP($A150,Questions!$B:$AA,22,FALSE))=0,"",VLOOKUP($A150,Questions!$B:$AA,22,FALSE))</f>
        <v xml:space="preserve"> </v>
      </c>
      <c r="F150" s="35" t="str">
        <f>IF(LEN(VLOOKUP($A150,Questions!$B:$AA,23,FALSE))=0,"",VLOOKUP($A150,Questions!$B:$AA,23,FALSE))</f>
        <v xml:space="preserve"> </v>
      </c>
      <c r="G150" s="35" t="str">
        <f>IF(LEN(VLOOKUP($A150,Questions!$B:$AA,24,FALSE))=0,"",VLOOKUP($A150,Questions!$B:$AA,24,FALSE))</f>
        <v xml:space="preserve"> </v>
      </c>
      <c r="H150" s="35" t="str">
        <f>IF(LEN(VLOOKUP($A150,Questions!$B:$AA,25,FALSE))=0,"",VLOOKUP($A150,Questions!$B:$AA,25,FALSE))</f>
        <v xml:space="preserve"> </v>
      </c>
      <c r="I150" s="35" t="str">
        <f>IF(LEN(VLOOKUP($A150,Questions!$B:$AA,26,FALSE))=0,"",VLOOKUP($A150,Questions!$B:$AA,26,FALSE))</f>
        <v xml:space="preserve"> </v>
      </c>
      <c r="J150" s="35" t="str">
        <f>IF(LEN(VLOOKUP($A150,Questions!$B:$AB,27,FALSE))=0,"",VLOOKUP($A150,Questions!$B:$AB,27,FALSE))</f>
        <v xml:space="preserve"> </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row>
    <row r="151" spans="1:259" ht="48" customHeight="1" x14ac:dyDescent="0.2">
      <c r="A151" s="14" t="s">
        <v>220</v>
      </c>
      <c r="B151" s="28" t="str">
        <f>VLOOKUP(A151,'HECVAT - Full'!A$26:B$285,2,FALSE)</f>
        <v>Are physical backups taken off site? (i.e. physically moved off site)</v>
      </c>
      <c r="C151" s="35" t="str">
        <f>IF(LEN(VLOOKUP($A151,Questions!$B:$AA,20,FALSE))=0,"",VLOOKUP($A151,Questions!$B:$AA,20,FALSE))</f>
        <v xml:space="preserve"> </v>
      </c>
      <c r="D151" s="36" t="str">
        <f>IF(LEN(VLOOKUP($A151,Questions!$B:$AA,21,FALSE))=0,"",VLOOKUP($A151,Questions!$B:$AA,21,FALSE))</f>
        <v xml:space="preserve"> </v>
      </c>
      <c r="E151" s="35" t="str">
        <f>IF(LEN(VLOOKUP($A151,Questions!$B:$AA,22,FALSE))=0,"",VLOOKUP($A151,Questions!$B:$AA,22,FALSE))</f>
        <v xml:space="preserve"> </v>
      </c>
      <c r="F151" s="35" t="str">
        <f>IF(LEN(VLOOKUP($A151,Questions!$B:$AA,23,FALSE))=0,"",VLOOKUP($A151,Questions!$B:$AA,23,FALSE))</f>
        <v xml:space="preserve"> </v>
      </c>
      <c r="G151" s="35" t="str">
        <f>IF(LEN(VLOOKUP($A151,Questions!$B:$AA,24,FALSE))=0,"",VLOOKUP($A151,Questions!$B:$AA,24,FALSE))</f>
        <v xml:space="preserve"> </v>
      </c>
      <c r="H151" s="35" t="str">
        <f>IF(LEN(VLOOKUP($A151,Questions!$B:$AA,25,FALSE))=0,"",VLOOKUP($A151,Questions!$B:$AA,25,FALSE))</f>
        <v xml:space="preserve"> </v>
      </c>
      <c r="I151" s="35" t="str">
        <f>IF(LEN(VLOOKUP($A151,Questions!$B:$AA,26,FALSE))=0,"",VLOOKUP($A151,Questions!$B:$AA,26,FALSE))</f>
        <v xml:space="preserve"> </v>
      </c>
      <c r="J151" s="35" t="str">
        <f>IF(LEN(VLOOKUP($A151,Questions!$B:$AB,27,FALSE))=0,"",VLOOKUP($A151,Questions!$B:$AB,27,FALSE))</f>
        <v xml:space="preserve"> </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row>
    <row r="152" spans="1:259" ht="36" customHeight="1" x14ac:dyDescent="0.2">
      <c r="A152" s="14" t="s">
        <v>221</v>
      </c>
      <c r="B152" s="28" t="str">
        <f>VLOOKUP(A152,'HECVAT - Full'!A$26:B$285,2,FALSE)</f>
        <v>Do backups containing the institution's data ever leave the Institution's Data Zone either physically or via network routing?</v>
      </c>
      <c r="C152" s="35" t="str">
        <f>IF(LEN(VLOOKUP($A152,Questions!$B:$AA,20,FALSE))=0,"",VLOOKUP($A152,Questions!$B:$AA,20,FALSE))</f>
        <v xml:space="preserve"> </v>
      </c>
      <c r="D152" s="36" t="str">
        <f>IF(LEN(VLOOKUP($A152,Questions!$B:$AA,21,FALSE))=0,"",VLOOKUP($A152,Questions!$B:$AA,21,FALSE))</f>
        <v xml:space="preserve"> </v>
      </c>
      <c r="E152" s="35" t="str">
        <f>IF(LEN(VLOOKUP($A152,Questions!$B:$AA,22,FALSE))=0,"",VLOOKUP($A152,Questions!$B:$AA,22,FALSE))</f>
        <v xml:space="preserve"> </v>
      </c>
      <c r="F152" s="35" t="str">
        <f>IF(LEN(VLOOKUP($A152,Questions!$B:$AA,23,FALSE))=0,"",VLOOKUP($A152,Questions!$B:$AA,23,FALSE))</f>
        <v xml:space="preserve"> </v>
      </c>
      <c r="G152" s="35" t="str">
        <f>IF(LEN(VLOOKUP($A152,Questions!$B:$AA,24,FALSE))=0,"",VLOOKUP($A152,Questions!$B:$AA,24,FALSE))</f>
        <v xml:space="preserve"> </v>
      </c>
      <c r="H152" s="35" t="str">
        <f>IF(LEN(VLOOKUP($A152,Questions!$B:$AA,25,FALSE))=0,"",VLOOKUP($A152,Questions!$B:$AA,25,FALSE))</f>
        <v xml:space="preserve"> </v>
      </c>
      <c r="I152" s="36" t="str">
        <f>IF(LEN(VLOOKUP($A152,Questions!$B:$AA,26,FALSE))=0,"",VLOOKUP($A152,Questions!$B:$AA,26,FALSE))</f>
        <v xml:space="preserve"> </v>
      </c>
      <c r="J152" s="36" t="str">
        <f>IF(LEN(VLOOKUP($A152,Questions!$B:$AB,27,FALSE))=0,"",VLOOKUP($A152,Questions!$B:$AB,27,FALSE))</f>
        <v xml:space="preserve"> </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row>
    <row r="153" spans="1:259" ht="36" customHeight="1" x14ac:dyDescent="0.2">
      <c r="A153" s="14" t="s">
        <v>222</v>
      </c>
      <c r="B153" s="28" t="str">
        <f>VLOOKUP(A153,'HECVAT - Full'!A$26:B$285,2,FALSE)</f>
        <v>Are data backups encrypted?</v>
      </c>
      <c r="C153" s="35" t="str">
        <f>IF(LEN(VLOOKUP($A153,Questions!$B:$AA,20,FALSE))=0,"",VLOOKUP($A153,Questions!$B:$AA,20,FALSE))</f>
        <v xml:space="preserve"> </v>
      </c>
      <c r="D153" s="36" t="str">
        <f>IF(LEN(VLOOKUP($A153,Questions!$B:$AA,21,FALSE))=0,"",VLOOKUP($A153,Questions!$B:$AA,21,FALSE))</f>
        <v xml:space="preserve"> </v>
      </c>
      <c r="E153" s="35" t="str">
        <f>IF(LEN(VLOOKUP($A153,Questions!$B:$AA,22,FALSE))=0,"",VLOOKUP($A153,Questions!$B:$AA,22,FALSE))</f>
        <v xml:space="preserve"> </v>
      </c>
      <c r="F153" s="35" t="str">
        <f>IF(LEN(VLOOKUP($A153,Questions!$B:$AA,23,FALSE))=0,"",VLOOKUP($A153,Questions!$B:$AA,23,FALSE))</f>
        <v xml:space="preserve"> </v>
      </c>
      <c r="G153" s="35" t="str">
        <f>IF(LEN(VLOOKUP($A153,Questions!$B:$AA,24,FALSE))=0,"",VLOOKUP($A153,Questions!$B:$AA,24,FALSE))</f>
        <v xml:space="preserve"> </v>
      </c>
      <c r="H153" s="35" t="str">
        <f>IF(LEN(VLOOKUP($A153,Questions!$B:$AA,25,FALSE))=0,"",VLOOKUP($A153,Questions!$B:$AA,25,FALSE))</f>
        <v xml:space="preserve"> </v>
      </c>
      <c r="I153" s="36" t="str">
        <f>IF(LEN(VLOOKUP($A153,Questions!$B:$AA,26,FALSE))=0,"",VLOOKUP($A153,Questions!$B:$AA,26,FALSE))</f>
        <v xml:space="preserve"> </v>
      </c>
      <c r="J153" s="36" t="str">
        <f>IF(LEN(VLOOKUP($A153,Questions!$B:$AB,27,FALSE))=0,"",VLOOKUP($A153,Questions!$B:$AB,27,FALSE))</f>
        <v xml:space="preserve"> </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row>
    <row r="154" spans="1:259" ht="72" customHeight="1" x14ac:dyDescent="0.2">
      <c r="A154" s="14" t="s">
        <v>223</v>
      </c>
      <c r="B154" s="28" t="str">
        <f>VLOOKUP(A154,'HECVAT - Full'!A$26:B$285,2,FALSE)</f>
        <v>Do you have a cryptographic key management process (generation, exchange, storage, safeguards, use, vetting, and replacement), that is documented and currently implemented, for all system components? (e.g. database, system, web, etc.)</v>
      </c>
      <c r="C154" s="35" t="str">
        <f>IF(LEN(VLOOKUP($A154,Questions!$B:$AA,20,FALSE))=0,"",VLOOKUP($A154,Questions!$B:$AA,20,FALSE))</f>
        <v xml:space="preserve"> </v>
      </c>
      <c r="D154" s="36" t="str">
        <f>IF(LEN(VLOOKUP($A154,Questions!$B:$AA,21,FALSE))=0,"",VLOOKUP($A154,Questions!$B:$AA,21,FALSE))</f>
        <v xml:space="preserve"> </v>
      </c>
      <c r="E154" s="35" t="str">
        <f>IF(LEN(VLOOKUP($A154,Questions!$B:$AA,22,FALSE))=0,"",VLOOKUP($A154,Questions!$B:$AA,22,FALSE))</f>
        <v xml:space="preserve"> </v>
      </c>
      <c r="F154" s="36" t="str">
        <f>IF(LEN(VLOOKUP($A154,Questions!$B:$AA,23,FALSE))=0,"",VLOOKUP($A154,Questions!$B:$AA,23,FALSE))</f>
        <v xml:space="preserve"> </v>
      </c>
      <c r="G154" s="35" t="str">
        <f>IF(LEN(VLOOKUP($A154,Questions!$B:$AA,24,FALSE))=0,"",VLOOKUP($A154,Questions!$B:$AA,24,FALSE))</f>
        <v xml:space="preserve"> </v>
      </c>
      <c r="H154" s="35" t="str">
        <f>IF(LEN(VLOOKUP($A154,Questions!$B:$AA,25,FALSE))=0,"",VLOOKUP($A154,Questions!$B:$AA,25,FALSE))</f>
        <v xml:space="preserve"> </v>
      </c>
      <c r="I154" s="36" t="str">
        <f>IF(LEN(VLOOKUP($A154,Questions!$B:$AA,26,FALSE))=0,"",VLOOKUP($A154,Questions!$B:$AA,26,FALSE))</f>
        <v xml:space="preserve"> </v>
      </c>
      <c r="J154" s="36" t="str">
        <f>IF(LEN(VLOOKUP($A154,Questions!$B:$AB,27,FALSE))=0,"",VLOOKUP($A154,Questions!$B:$AB,27,FALSE))</f>
        <v xml:space="preserve"> </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row>
    <row r="155" spans="1:259" ht="48" customHeight="1" x14ac:dyDescent="0.2">
      <c r="A155" s="14" t="s">
        <v>224</v>
      </c>
      <c r="B155" s="28" t="str">
        <f>VLOOKUP(A155,'HECVAT - Full'!A$26:B$285,2,FALSE)</f>
        <v>Do you have a media handling process, that is documented and currently implemented that meets established business needs and regulatory requirements, including end-of-life, repurposing, and data sanitization procedures?</v>
      </c>
      <c r="C155" s="35" t="str">
        <f>IF(LEN(VLOOKUP($A155,Questions!$B:$AA,20,FALSE))=0,"",VLOOKUP($A155,Questions!$B:$AA,20,FALSE))</f>
        <v xml:space="preserve"> </v>
      </c>
      <c r="D155" s="36" t="str">
        <f>IF(LEN(VLOOKUP($A155,Questions!$B:$AA,21,FALSE))=0,"",VLOOKUP($A155,Questions!$B:$AA,21,FALSE))</f>
        <v xml:space="preserve"> </v>
      </c>
      <c r="E155" s="35" t="str">
        <f>IF(LEN(VLOOKUP($A155,Questions!$B:$AA,22,FALSE))=0,"",VLOOKUP($A155,Questions!$B:$AA,22,FALSE))</f>
        <v xml:space="preserve"> </v>
      </c>
      <c r="F155" s="35" t="str">
        <f>IF(LEN(VLOOKUP($A155,Questions!$B:$AA,23,FALSE))=0,"",VLOOKUP($A155,Questions!$B:$AA,23,FALSE))</f>
        <v xml:space="preserve"> </v>
      </c>
      <c r="G155" s="35" t="str">
        <f>IF(LEN(VLOOKUP($A155,Questions!$B:$AA,24,FALSE))=0,"",VLOOKUP($A155,Questions!$B:$AA,24,FALSE))</f>
        <v xml:space="preserve"> </v>
      </c>
      <c r="H155" s="35" t="str">
        <f>IF(LEN(VLOOKUP($A155,Questions!$B:$AA,25,FALSE))=0,"",VLOOKUP($A155,Questions!$B:$AA,25,FALSE))</f>
        <v xml:space="preserve"> </v>
      </c>
      <c r="I155" s="36" t="str">
        <f>IF(LEN(VLOOKUP($A155,Questions!$B:$AA,26,FALSE))=0,"",VLOOKUP($A155,Questions!$B:$AA,26,FALSE))</f>
        <v xml:space="preserve"> </v>
      </c>
      <c r="J155" s="36" t="str">
        <f>IF(LEN(VLOOKUP($A155,Questions!$B:$AB,27,FALSE))=0,"",VLOOKUP($A155,Questions!$B:$AB,27,FALSE))</f>
        <v xml:space="preserve"> </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row>
    <row r="156" spans="1:259" ht="36" customHeight="1" x14ac:dyDescent="0.2">
      <c r="A156" s="14" t="s">
        <v>225</v>
      </c>
      <c r="B156" s="28" t="str">
        <f>VLOOKUP(A156,'HECVAT - Full'!A$26:B$285,2,FALSE)</f>
        <v>Does the process described in DATA-19 adhere to DoD 5220.22-M and/or NIST SP 800-88 standards?</v>
      </c>
      <c r="C156" s="35" t="str">
        <f>IF(LEN(VLOOKUP($A156,Questions!$B:$AA,20,FALSE))=0,"",VLOOKUP($A156,Questions!$B:$AA,20,FALSE))</f>
        <v xml:space="preserve"> </v>
      </c>
      <c r="D156" s="36" t="str">
        <f>IF(LEN(VLOOKUP($A156,Questions!$B:$AA,21,FALSE))=0,"",VLOOKUP($A156,Questions!$B:$AA,21,FALSE))</f>
        <v xml:space="preserve"> </v>
      </c>
      <c r="E156" s="35" t="str">
        <f>IF(LEN(VLOOKUP($A156,Questions!$B:$AA,22,FALSE))=0,"",VLOOKUP($A156,Questions!$B:$AA,22,FALSE))</f>
        <v xml:space="preserve"> </v>
      </c>
      <c r="F156" s="35" t="str">
        <f>IF(LEN(VLOOKUP($A156,Questions!$B:$AA,23,FALSE))=0,"",VLOOKUP($A156,Questions!$B:$AA,23,FALSE))</f>
        <v xml:space="preserve"> </v>
      </c>
      <c r="G156" s="35" t="str">
        <f>IF(LEN(VLOOKUP($A156,Questions!$B:$AA,24,FALSE))=0,"",VLOOKUP($A156,Questions!$B:$AA,24,FALSE))</f>
        <v xml:space="preserve"> </v>
      </c>
      <c r="H156" s="35" t="str">
        <f>IF(LEN(VLOOKUP($A156,Questions!$B:$AA,25,FALSE))=0,"",VLOOKUP($A156,Questions!$B:$AA,25,FALSE))</f>
        <v xml:space="preserve"> </v>
      </c>
      <c r="I156" s="35" t="str">
        <f>IF(LEN(VLOOKUP($A156,Questions!$B:$AA,26,FALSE))=0,"",VLOOKUP($A156,Questions!$B:$AA,26,FALSE))</f>
        <v xml:space="preserve"> </v>
      </c>
      <c r="J156" s="35" t="str">
        <f>IF(LEN(VLOOKUP($A156,Questions!$B:$AB,27,FALSE))=0,"",VLOOKUP($A156,Questions!$B:$AB,27,FALSE))</f>
        <v xml:space="preserve"> </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row>
    <row r="157" spans="1:259" ht="48" customHeight="1" x14ac:dyDescent="0.2">
      <c r="A157" s="14" t="s">
        <v>226</v>
      </c>
      <c r="B157" s="28" t="str">
        <f>VLOOKUP(A157,'HECVAT - Full'!A$26:B$285,2,FALSE)</f>
        <v>Is media used for long-term retention of business data and archival purposes stored in a secure, environmentally protected area?</v>
      </c>
      <c r="C157" s="35" t="str">
        <f>IF(LEN(VLOOKUP($A157,Questions!$B:$AA,20,FALSE))=0,"",VLOOKUP($A157,Questions!$B:$AA,20,FALSE))</f>
        <v xml:space="preserve"> </v>
      </c>
      <c r="D157" s="36" t="str">
        <f>IF(LEN(VLOOKUP($A157,Questions!$B:$AA,21,FALSE))=0,"",VLOOKUP($A157,Questions!$B:$AA,21,FALSE))</f>
        <v xml:space="preserve"> </v>
      </c>
      <c r="E157" s="35" t="str">
        <f>IF(LEN(VLOOKUP($A157,Questions!$B:$AA,22,FALSE))=0,"",VLOOKUP($A157,Questions!$B:$AA,22,FALSE))</f>
        <v xml:space="preserve"> </v>
      </c>
      <c r="F157" s="35" t="str">
        <f>IF(LEN(VLOOKUP($A157,Questions!$B:$AA,23,FALSE))=0,"",VLOOKUP($A157,Questions!$B:$AA,23,FALSE))</f>
        <v xml:space="preserve"> </v>
      </c>
      <c r="G157" s="35" t="str">
        <f>IF(LEN(VLOOKUP($A157,Questions!$B:$AA,24,FALSE))=0,"",VLOOKUP($A157,Questions!$B:$AA,24,FALSE))</f>
        <v xml:space="preserve"> </v>
      </c>
      <c r="H157" s="35" t="str">
        <f>IF(LEN(VLOOKUP($A157,Questions!$B:$AA,25,FALSE))=0,"",VLOOKUP($A157,Questions!$B:$AA,25,FALSE))</f>
        <v xml:space="preserve"> </v>
      </c>
      <c r="I157" s="35" t="str">
        <f>IF(LEN(VLOOKUP($A157,Questions!$B:$AA,26,FALSE))=0,"",VLOOKUP($A157,Questions!$B:$AA,26,FALSE))</f>
        <v xml:space="preserve"> </v>
      </c>
      <c r="J157" s="35" t="str">
        <f>IF(LEN(VLOOKUP($A157,Questions!$B:$AB,27,FALSE))=0,"",VLOOKUP($A157,Questions!$B:$AB,27,FALSE))</f>
        <v xml:space="preserve"> </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row>
    <row r="158" spans="1:259" ht="48" customHeight="1" x14ac:dyDescent="0.2">
      <c r="A158" s="14" t="s">
        <v>227</v>
      </c>
      <c r="B158" s="28" t="str">
        <f>VLOOKUP(A158,'HECVAT - Full'!A$26:B$285,2,FALSE)</f>
        <v>Will you handle data in a FERPA compliant manner?</v>
      </c>
      <c r="C158" s="35" t="str">
        <f>IF(LEN(VLOOKUP($A158,Questions!$B:$AA,20,FALSE))=0,"",VLOOKUP($A158,Questions!$B:$AA,20,FALSE))</f>
        <v xml:space="preserve"> </v>
      </c>
      <c r="D158" s="36" t="str">
        <f>IF(LEN(VLOOKUP($A158,Questions!$B:$AA,21,FALSE))=0,"",VLOOKUP($A158,Questions!$B:$AA,21,FALSE))</f>
        <v xml:space="preserve"> </v>
      </c>
      <c r="E158" s="35" t="str">
        <f>IF(LEN(VLOOKUP($A158,Questions!$B:$AA,22,FALSE))=0,"",VLOOKUP($A158,Questions!$B:$AA,22,FALSE))</f>
        <v xml:space="preserve"> </v>
      </c>
      <c r="F158" s="36" t="str">
        <f>IF(LEN(VLOOKUP($A158,Questions!$B:$AA,23,FALSE))=0,"",VLOOKUP($A158,Questions!$B:$AA,23,FALSE))</f>
        <v xml:space="preserve"> </v>
      </c>
      <c r="G158" s="35" t="str">
        <f>IF(LEN(VLOOKUP($A158,Questions!$B:$AA,24,FALSE))=0,"",VLOOKUP($A158,Questions!$B:$AA,24,FALSE))</f>
        <v xml:space="preserve"> </v>
      </c>
      <c r="H158" s="35" t="str">
        <f>IF(LEN(VLOOKUP($A158,Questions!$B:$AA,25,FALSE))=0,"",VLOOKUP($A158,Questions!$B:$AA,25,FALSE))</f>
        <v xml:space="preserve"> </v>
      </c>
      <c r="I158" s="35" t="str">
        <f>IF(LEN(VLOOKUP($A158,Questions!$B:$AA,26,FALSE))=0,"",VLOOKUP($A158,Questions!$B:$AA,26,FALSE))</f>
        <v xml:space="preserve"> </v>
      </c>
      <c r="J158" s="35" t="str">
        <f>IF(LEN(VLOOKUP($A158,Questions!$B:$AB,27,FALSE))=0,"",VLOOKUP($A158,Questions!$B:$AB,27,FALSE))</f>
        <v xml:space="preserve"> </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row>
    <row r="159" spans="1:259" ht="73.25" customHeight="1" x14ac:dyDescent="0.2">
      <c r="A159" s="14" t="s">
        <v>228</v>
      </c>
      <c r="B159" s="28" t="str">
        <f>VLOOKUP(A159,'HECVAT - Full'!A$26:B$285,2,FALSE)</f>
        <v>Does your staff (or third party) have access to Institutional data (e.g., financial, PHI or other sensitive information) through any means?</v>
      </c>
      <c r="C159" s="35" t="str">
        <f>IF(LEN(VLOOKUP($A159,Questions!$B:$AA,20,FALSE))=0,"",VLOOKUP($A159,Questions!$B:$AA,20,FALSE))</f>
        <v xml:space="preserve"> </v>
      </c>
      <c r="D159" s="36" t="str">
        <f>IF(LEN(VLOOKUP($A159,Questions!$B:$AA,21,FALSE))=0,"",VLOOKUP($A159,Questions!$B:$AA,21,FALSE))</f>
        <v xml:space="preserve"> </v>
      </c>
      <c r="E159" s="35" t="str">
        <f>IF(LEN(VLOOKUP($A159,Questions!$B:$AA,22,FALSE))=0,"",VLOOKUP($A159,Questions!$B:$AA,22,FALSE))</f>
        <v xml:space="preserve"> </v>
      </c>
      <c r="F159" s="35" t="str">
        <f>IF(LEN(VLOOKUP($A159,Questions!$B:$AA,23,FALSE))=0,"",VLOOKUP($A159,Questions!$B:$AA,23,FALSE))</f>
        <v xml:space="preserve"> </v>
      </c>
      <c r="G159" s="35" t="str">
        <f>IF(LEN(VLOOKUP($A159,Questions!$B:$AA,24,FALSE))=0,"",VLOOKUP($A159,Questions!$B:$AA,24,FALSE))</f>
        <v xml:space="preserve"> </v>
      </c>
      <c r="H159" s="35" t="str">
        <f>IF(LEN(VLOOKUP($A159,Questions!$B:$AA,25,FALSE))=0,"",VLOOKUP($A159,Questions!$B:$AA,25,FALSE))</f>
        <v xml:space="preserve"> </v>
      </c>
      <c r="I159" s="35" t="str">
        <f>IF(LEN(VLOOKUP($A159,Questions!$B:$AA,26,FALSE))=0,"",VLOOKUP($A159,Questions!$B:$AA,26,FALSE))</f>
        <v xml:space="preserve"> </v>
      </c>
      <c r="J159" s="35" t="str">
        <f>IF(LEN(VLOOKUP($A159,Questions!$B:$AB,27,FALSE))=0,"",VLOOKUP($A159,Questions!$B:$AB,27,FALSE))</f>
        <v xml:space="preserve"> </v>
      </c>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row>
    <row r="160" spans="1:259" ht="36" customHeight="1" x14ac:dyDescent="0.2">
      <c r="A160" s="14" t="s">
        <v>229</v>
      </c>
      <c r="B160" s="28" t="str">
        <f>VLOOKUP(A160,'HECVAT - Full'!A$26:B$285,2,FALSE)</f>
        <v>Do you have a documented and currently implemented strategy for securing employee workstations when they work remotely? (i.e. not in a trusted computing environment)</v>
      </c>
      <c r="C160" s="35" t="str">
        <f>IF(LEN(VLOOKUP($A160,Questions!$B:$AA,20,FALSE))=0,"",VLOOKUP($A160,Questions!$B:$AA,20,FALSE))</f>
        <v xml:space="preserve"> </v>
      </c>
      <c r="D160" s="36" t="str">
        <f>IF(LEN(VLOOKUP($A160,Questions!$B:$AA,21,FALSE))=0,"",VLOOKUP($A160,Questions!$B:$AA,21,FALSE))</f>
        <v xml:space="preserve"> </v>
      </c>
      <c r="E160" s="35" t="str">
        <f>IF(LEN(VLOOKUP($A160,Questions!$B:$AA,22,FALSE))=0,"",VLOOKUP($A160,Questions!$B:$AA,22,FALSE))</f>
        <v xml:space="preserve"> </v>
      </c>
      <c r="F160" s="35" t="str">
        <f>IF(LEN(VLOOKUP($A160,Questions!$B:$AA,23,FALSE))=0,"",VLOOKUP($A160,Questions!$B:$AA,23,FALSE))</f>
        <v xml:space="preserve"> </v>
      </c>
      <c r="G160" s="35" t="str">
        <f>IF(LEN(VLOOKUP($A160,Questions!$B:$AA,24,FALSE))=0,"",VLOOKUP($A160,Questions!$B:$AA,24,FALSE))</f>
        <v xml:space="preserve"> </v>
      </c>
      <c r="H160" s="35" t="str">
        <f>IF(LEN(VLOOKUP($A160,Questions!$B:$AA,25,FALSE))=0,"",VLOOKUP($A160,Questions!$B:$AA,25,FALSE))</f>
        <v xml:space="preserve"> </v>
      </c>
      <c r="I160" s="36" t="str">
        <f>IF(LEN(VLOOKUP($A160,Questions!$B:$AA,26,FALSE))=0,"",VLOOKUP($A160,Questions!$B:$AA,26,FALSE))</f>
        <v xml:space="preserve"> </v>
      </c>
      <c r="J160" s="36" t="str">
        <f>IF(LEN(VLOOKUP($A160,Questions!$B:$AB,27,FALSE))=0,"",VLOOKUP($A160,Questions!$B:$AB,27,FALSE))</f>
        <v xml:space="preserve"> </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row>
    <row r="161" spans="1:259" ht="36" customHeight="1" x14ac:dyDescent="0.2">
      <c r="A161" s="388" t="str">
        <f>IF($C$30="","Datacenter",IF($C$30="Yes","Datacenter - Optional based on QUALIFIER response.","Datacenter"))</f>
        <v>Datacenter</v>
      </c>
      <c r="B161" s="388"/>
      <c r="C161" s="24" t="str">
        <f>C$22</f>
        <v>CIS Critical Security Controls v6.1</v>
      </c>
      <c r="D161" s="24" t="str">
        <f t="shared" ref="D161:J161" si="10">D$22</f>
        <v>HIPAA</v>
      </c>
      <c r="E161" s="24" t="str">
        <f t="shared" si="10"/>
        <v>ISO 27002:27013</v>
      </c>
      <c r="F161" s="24" t="str">
        <f t="shared" si="10"/>
        <v>NIST Cybersecurity Framework</v>
      </c>
      <c r="G161" s="24" t="str">
        <f t="shared" si="10"/>
        <v>NIST SP 800-171r1</v>
      </c>
      <c r="H161" s="24" t="str">
        <f t="shared" si="10"/>
        <v>NIST SP 800-53r4</v>
      </c>
      <c r="I161" s="24" t="str">
        <f t="shared" si="10"/>
        <v>PCI DSS</v>
      </c>
      <c r="J161" s="24" t="str">
        <f t="shared" si="10"/>
        <v>Trusted CI</v>
      </c>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row>
    <row r="162" spans="1:259" ht="49.25" customHeight="1" x14ac:dyDescent="0.2">
      <c r="A162" s="14" t="s">
        <v>230</v>
      </c>
      <c r="B162" s="28" t="str">
        <f>VLOOKUP(A162,'HECVAT - Full'!A$26:B$285,2,FALSE)</f>
        <v>Does the hosting provider have a SOC 2 Type 2 report available?</v>
      </c>
      <c r="C162" s="35" t="str">
        <f>IF(LEN(VLOOKUP($A162,Questions!$B:$AA,20,FALSE))=0,"",VLOOKUP($A162,Questions!$B:$AA,20,FALSE))</f>
        <v xml:space="preserve"> </v>
      </c>
      <c r="D162" s="37" t="str">
        <f>IF(LEN(VLOOKUP($A162,Questions!$B:$AA,21,FALSE))=0,"",VLOOKUP($A162,Questions!$B:$AA,21,FALSE))</f>
        <v xml:space="preserve"> </v>
      </c>
      <c r="E162" s="35" t="str">
        <f>IF(LEN(VLOOKUP($A162,Questions!$B:$AA,22,FALSE))=0,"",VLOOKUP($A162,Questions!$B:$AA,22,FALSE))</f>
        <v xml:space="preserve"> </v>
      </c>
      <c r="F162" s="35" t="str">
        <f>IF(LEN(VLOOKUP($A162,Questions!$B:$AA,23,FALSE))=0,"",VLOOKUP($A162,Questions!$B:$AA,23,FALSE))</f>
        <v xml:space="preserve"> </v>
      </c>
      <c r="G162" s="36" t="str">
        <f>IF(LEN(VLOOKUP($A162,Questions!$B:$AA,24,FALSE))=0,"",VLOOKUP($A162,Questions!$B:$AA,24,FALSE))</f>
        <v xml:space="preserve"> </v>
      </c>
      <c r="H162" s="37" t="str">
        <f>IF(LEN(VLOOKUP($A162,Questions!$B:$AA,25,FALSE))=0,"",VLOOKUP($A162,Questions!$B:$AA,25,FALSE))</f>
        <v xml:space="preserve"> </v>
      </c>
      <c r="I162" s="35" t="str">
        <f>IF(LEN(VLOOKUP($A162,Questions!$B:$AA,26,FALSE))=0,"",VLOOKUP($A162,Questions!$B:$AA,26,FALSE))</f>
        <v xml:space="preserve"> </v>
      </c>
      <c r="J162" s="35" t="str">
        <f>IF(LEN(VLOOKUP($A162,Questions!$B:$AB,27,FALSE))=0,"",VLOOKUP($A162,Questions!$B:$AB,27,FALSE))</f>
        <v xml:space="preserve"> </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row>
    <row r="163" spans="1:259" ht="48" customHeight="1" x14ac:dyDescent="0.2">
      <c r="A163" s="14" t="s">
        <v>231</v>
      </c>
      <c r="B163" s="28" t="str">
        <f>VLOOKUP(A163,'HECVAT - Full'!A$26:B$285,2,FALSE)</f>
        <v>Are you generally able to accommodate storing each institution's data within their geographic region?</v>
      </c>
      <c r="C163" s="35" t="str">
        <f>IF(LEN(VLOOKUP($A163,Questions!$B:$AA,20,FALSE))=0,"",VLOOKUP($A163,Questions!$B:$AA,20,FALSE))</f>
        <v xml:space="preserve"> </v>
      </c>
      <c r="D163" s="37" t="str">
        <f>IF(LEN(VLOOKUP($A163,Questions!$B:$AA,21,FALSE))=0,"",VLOOKUP($A163,Questions!$B:$AA,21,FALSE))</f>
        <v xml:space="preserve"> </v>
      </c>
      <c r="E163" s="35" t="str">
        <f>IF(LEN(VLOOKUP($A163,Questions!$B:$AA,22,FALSE))=0,"",VLOOKUP($A163,Questions!$B:$AA,22,FALSE))</f>
        <v xml:space="preserve"> </v>
      </c>
      <c r="F163" s="36" t="str">
        <f>IF(LEN(VLOOKUP($A163,Questions!$B:$AA,23,FALSE))=0,"",VLOOKUP($A163,Questions!$B:$AA,23,FALSE))</f>
        <v xml:space="preserve"> </v>
      </c>
      <c r="G163" s="36" t="str">
        <f>IF(LEN(VLOOKUP($A163,Questions!$B:$AA,24,FALSE))=0,"",VLOOKUP($A163,Questions!$B:$AA,24,FALSE))</f>
        <v xml:space="preserve"> </v>
      </c>
      <c r="H163" s="37" t="str">
        <f>IF(LEN(VLOOKUP($A163,Questions!$B:$AA,25,FALSE))=0,"",VLOOKUP($A163,Questions!$B:$AA,25,FALSE))</f>
        <v xml:space="preserve"> </v>
      </c>
      <c r="I163" s="37" t="str">
        <f>IF(LEN(VLOOKUP($A163,Questions!$B:$AA,26,FALSE))=0,"",VLOOKUP($A163,Questions!$B:$AA,26,FALSE))</f>
        <v xml:space="preserve"> </v>
      </c>
      <c r="J163" s="37" t="str">
        <f>IF(LEN(VLOOKUP($A163,Questions!$B:$AB,27,FALSE))=0,"",VLOOKUP($A163,Questions!$B:$AB,27,FALSE))</f>
        <v xml:space="preserve"> </v>
      </c>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row>
    <row r="164" spans="1:259" ht="36" customHeight="1" x14ac:dyDescent="0.2">
      <c r="A164" s="14" t="s">
        <v>232</v>
      </c>
      <c r="B164" s="28" t="str">
        <f>VLOOKUP(A164,'HECVAT - Full'!A$26:B$285,2,FALSE)</f>
        <v>Are the data centers staffed 24 hours a day, seven days a week (i.e., 24x7x365)?</v>
      </c>
      <c r="C164" s="35" t="str">
        <f>IF(LEN(VLOOKUP($A164,Questions!$B:$AA,20,FALSE))=0,"",VLOOKUP($A164,Questions!$B:$AA,20,FALSE))</f>
        <v xml:space="preserve"> </v>
      </c>
      <c r="D164" s="37" t="str">
        <f>IF(LEN(VLOOKUP($A164,Questions!$B:$AA,21,FALSE))=0,"",VLOOKUP($A164,Questions!$B:$AA,21,FALSE))</f>
        <v xml:space="preserve"> </v>
      </c>
      <c r="E164" s="35" t="str">
        <f>IF(LEN(VLOOKUP($A164,Questions!$B:$AA,22,FALSE))=0,"",VLOOKUP($A164,Questions!$B:$AA,22,FALSE))</f>
        <v xml:space="preserve"> </v>
      </c>
      <c r="F164" s="36" t="str">
        <f>IF(LEN(VLOOKUP($A164,Questions!$B:$AA,23,FALSE))=0,"",VLOOKUP($A164,Questions!$B:$AA,23,FALSE))</f>
        <v xml:space="preserve"> </v>
      </c>
      <c r="G164" s="36" t="str">
        <f>IF(LEN(VLOOKUP($A164,Questions!$B:$AA,24,FALSE))=0,"",VLOOKUP($A164,Questions!$B:$AA,24,FALSE))</f>
        <v xml:space="preserve"> </v>
      </c>
      <c r="H164" s="37" t="str">
        <f>IF(LEN(VLOOKUP($A164,Questions!$B:$AA,25,FALSE))=0,"",VLOOKUP($A164,Questions!$B:$AA,25,FALSE))</f>
        <v xml:space="preserve"> </v>
      </c>
      <c r="I164" s="37" t="str">
        <f>IF(LEN(VLOOKUP($A164,Questions!$B:$AA,26,FALSE))=0,"",VLOOKUP($A164,Questions!$B:$AA,26,FALSE))</f>
        <v xml:space="preserve"> </v>
      </c>
      <c r="J164" s="37" t="str">
        <f>IF(LEN(VLOOKUP($A164,Questions!$B:$AB,27,FALSE))=0,"",VLOOKUP($A164,Questions!$B:$AB,27,FALSE))</f>
        <v xml:space="preserve"> </v>
      </c>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row>
    <row r="165" spans="1:259" ht="47" customHeight="1" x14ac:dyDescent="0.2">
      <c r="A165" s="14" t="s">
        <v>233</v>
      </c>
      <c r="B165" s="28" t="str">
        <f>VLOOKUP(A165,'HECVAT - Full'!A$26:B$285,2,FALSE)</f>
        <v>Are your servers separated from other companies via a physical barrier, such as a cage or hardened walls?</v>
      </c>
      <c r="C165" s="35" t="str">
        <f>IF(LEN(VLOOKUP($A165,Questions!$B:$AA,20,FALSE))=0,"",VLOOKUP($A165,Questions!$B:$AA,20,FALSE))</f>
        <v xml:space="preserve"> </v>
      </c>
      <c r="D165" s="37" t="str">
        <f>IF(LEN(VLOOKUP($A165,Questions!$B:$AA,21,FALSE))=0,"",VLOOKUP($A165,Questions!$B:$AA,21,FALSE))</f>
        <v xml:space="preserve"> </v>
      </c>
      <c r="E165" s="36" t="str">
        <f>IF(LEN(VLOOKUP($A165,Questions!$B:$AA,22,FALSE))=0,"",VLOOKUP($A165,Questions!$B:$AA,22,FALSE))</f>
        <v xml:space="preserve"> </v>
      </c>
      <c r="F165" s="36" t="str">
        <f>IF(LEN(VLOOKUP($A165,Questions!$B:$AA,23,FALSE))=0,"",VLOOKUP($A165,Questions!$B:$AA,23,FALSE))</f>
        <v xml:space="preserve"> </v>
      </c>
      <c r="G165" s="36" t="str">
        <f>IF(LEN(VLOOKUP($A165,Questions!$B:$AA,24,FALSE))=0,"",VLOOKUP($A165,Questions!$B:$AA,24,FALSE))</f>
        <v xml:space="preserve"> </v>
      </c>
      <c r="H165" s="35" t="str">
        <f>IF(LEN(VLOOKUP($A165,Questions!$B:$AA,25,FALSE))=0,"",VLOOKUP($A165,Questions!$B:$AA,25,FALSE))</f>
        <v xml:space="preserve"> </v>
      </c>
      <c r="I165" s="35" t="str">
        <f>IF(LEN(VLOOKUP($A165,Questions!$B:$AA,26,FALSE))=0,"",VLOOKUP($A165,Questions!$B:$AA,26,FALSE))</f>
        <v xml:space="preserve"> </v>
      </c>
      <c r="J165" s="35" t="str">
        <f>IF(LEN(VLOOKUP($A165,Questions!$B:$AB,27,FALSE))=0,"",VLOOKUP($A165,Questions!$B:$AB,27,FALSE))</f>
        <v xml:space="preserve"> </v>
      </c>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row>
    <row r="166" spans="1:259" ht="47" customHeight="1" x14ac:dyDescent="0.2">
      <c r="A166" s="14" t="s">
        <v>234</v>
      </c>
      <c r="B166" s="28" t="str">
        <f>VLOOKUP(A166,'HECVAT - Full'!A$26:B$285,2,FALSE)</f>
        <v>Does a physical barrier fully enclose the physical space preventing unauthorized physical contact with any of your devices?</v>
      </c>
      <c r="C166" s="35" t="str">
        <f>IF(LEN(VLOOKUP($A166,Questions!$B:$AA,20,FALSE))=0,"",VLOOKUP($A166,Questions!$B:$AA,20,FALSE))</f>
        <v xml:space="preserve"> </v>
      </c>
      <c r="D166" s="37" t="str">
        <f>IF(LEN(VLOOKUP($A166,Questions!$B:$AA,21,FALSE))=0,"",VLOOKUP($A166,Questions!$B:$AA,21,FALSE))</f>
        <v xml:space="preserve"> </v>
      </c>
      <c r="E166" s="35" t="str">
        <f>IF(LEN(VLOOKUP($A166,Questions!$B:$AA,22,FALSE))=0,"",VLOOKUP($A166,Questions!$B:$AA,22,FALSE))</f>
        <v xml:space="preserve"> </v>
      </c>
      <c r="F166" s="35" t="str">
        <f>IF(LEN(VLOOKUP($A166,Questions!$B:$AA,23,FALSE))=0,"",VLOOKUP($A166,Questions!$B:$AA,23,FALSE))</f>
        <v xml:space="preserve"> </v>
      </c>
      <c r="G166" s="36" t="str">
        <f>IF(LEN(VLOOKUP($A166,Questions!$B:$AA,24,FALSE))=0,"",VLOOKUP($A166,Questions!$B:$AA,24,FALSE))</f>
        <v xml:space="preserve"> </v>
      </c>
      <c r="H166" s="37" t="str">
        <f>IF(LEN(VLOOKUP($A166,Questions!$B:$AA,25,FALSE))=0,"",VLOOKUP($A166,Questions!$B:$AA,25,FALSE))</f>
        <v xml:space="preserve"> </v>
      </c>
      <c r="I166" s="35" t="str">
        <f>IF(LEN(VLOOKUP($A166,Questions!$B:$AA,26,FALSE))=0,"",VLOOKUP($A166,Questions!$B:$AA,26,FALSE))</f>
        <v xml:space="preserve"> </v>
      </c>
      <c r="J166" s="35" t="str">
        <f>IF(LEN(VLOOKUP($A166,Questions!$B:$AB,27,FALSE))=0,"",VLOOKUP($A166,Questions!$B:$AB,27,FALSE))</f>
        <v xml:space="preserve"> </v>
      </c>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row>
    <row r="167" spans="1:259" ht="48" customHeight="1" x14ac:dyDescent="0.2">
      <c r="A167" s="14" t="s">
        <v>235</v>
      </c>
      <c r="B167" s="28" t="str">
        <f>VLOOKUP(A167,'HECVAT - Full'!A$26:B$285,2,FALSE)</f>
        <v>Are your primary and secondary data centers geographically diverse?</v>
      </c>
      <c r="C167" s="35" t="str">
        <f>IF(LEN(VLOOKUP($A167,Questions!$B:$AA,20,FALSE))=0,"",VLOOKUP($A167,Questions!$B:$AA,20,FALSE))</f>
        <v xml:space="preserve"> </v>
      </c>
      <c r="D167" s="37" t="str">
        <f>IF(LEN(VLOOKUP($A167,Questions!$B:$AA,21,FALSE))=0,"",VLOOKUP($A167,Questions!$B:$AA,21,FALSE))</f>
        <v xml:space="preserve"> </v>
      </c>
      <c r="E167" s="35" t="str">
        <f>IF(LEN(VLOOKUP($A167,Questions!$B:$AA,22,FALSE))=0,"",VLOOKUP($A167,Questions!$B:$AA,22,FALSE))</f>
        <v xml:space="preserve"> </v>
      </c>
      <c r="F167" s="35" t="str">
        <f>IF(LEN(VLOOKUP($A167,Questions!$B:$AA,23,FALSE))=0,"",VLOOKUP($A167,Questions!$B:$AA,23,FALSE))</f>
        <v xml:space="preserve"> </v>
      </c>
      <c r="G167" s="35" t="str">
        <f>IF(LEN(VLOOKUP($A167,Questions!$B:$AA,24,FALSE))=0,"",VLOOKUP($A167,Questions!$B:$AA,24,FALSE))</f>
        <v xml:space="preserve"> </v>
      </c>
      <c r="H167" s="37" t="str">
        <f>IF(LEN(VLOOKUP($A167,Questions!$B:$AA,25,FALSE))=0,"",VLOOKUP($A167,Questions!$B:$AA,25,FALSE))</f>
        <v xml:space="preserve"> </v>
      </c>
      <c r="I167" s="35" t="str">
        <f>IF(LEN(VLOOKUP($A167,Questions!$B:$AA,26,FALSE))=0,"",VLOOKUP($A167,Questions!$B:$AA,26,FALSE))</f>
        <v xml:space="preserve"> </v>
      </c>
      <c r="J167" s="35" t="str">
        <f>IF(LEN(VLOOKUP($A167,Questions!$B:$AB,27,FALSE))=0,"",VLOOKUP($A167,Questions!$B:$AB,27,FALSE))</f>
        <v xml:space="preserve"> </v>
      </c>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row>
    <row r="168" spans="1:259" ht="47" customHeight="1" x14ac:dyDescent="0.2">
      <c r="A168" s="14" t="s">
        <v>236</v>
      </c>
      <c r="B168" s="28" t="str">
        <f>VLOOKUP(A168,'HECVAT - Full'!A$26:B$285,2,FALSE)</f>
        <v>If outsourced or co-located, is there a contract in place to prevent data from leaving the Institution's Data Zone?</v>
      </c>
      <c r="C168" s="35" t="str">
        <f>IF(LEN(VLOOKUP($A168,Questions!$B:$AA,20,FALSE))=0,"",VLOOKUP($A168,Questions!$B:$AA,20,FALSE))</f>
        <v xml:space="preserve"> </v>
      </c>
      <c r="D168" s="37" t="str">
        <f>IF(LEN(VLOOKUP($A168,Questions!$B:$AA,21,FALSE))=0,"",VLOOKUP($A168,Questions!$B:$AA,21,FALSE))</f>
        <v xml:space="preserve"> </v>
      </c>
      <c r="E168" s="36" t="str">
        <f>IF(LEN(VLOOKUP($A168,Questions!$B:$AA,22,FALSE))=0,"",VLOOKUP($A168,Questions!$B:$AA,22,FALSE))</f>
        <v xml:space="preserve"> </v>
      </c>
      <c r="F168" s="35" t="str">
        <f>IF(LEN(VLOOKUP($A168,Questions!$B:$AA,23,FALSE))=0,"",VLOOKUP($A168,Questions!$B:$AA,23,FALSE))</f>
        <v xml:space="preserve"> </v>
      </c>
      <c r="G168" s="35" t="str">
        <f>IF(LEN(VLOOKUP($A168,Questions!$B:$AA,24,FALSE))=0,"",VLOOKUP($A168,Questions!$B:$AA,24,FALSE))</f>
        <v xml:space="preserve"> </v>
      </c>
      <c r="H168" s="37" t="str">
        <f>IF(LEN(VLOOKUP($A168,Questions!$B:$AA,25,FALSE))=0,"",VLOOKUP($A168,Questions!$B:$AA,25,FALSE))</f>
        <v xml:space="preserve"> </v>
      </c>
      <c r="I168" s="37" t="str">
        <f>IF(LEN(VLOOKUP($A168,Questions!$B:$AA,26,FALSE))=0,"",VLOOKUP($A168,Questions!$B:$AA,26,FALSE))</f>
        <v xml:space="preserve"> </v>
      </c>
      <c r="J168" s="37" t="str">
        <f>IF(LEN(VLOOKUP($A168,Questions!$B:$AB,27,FALSE))=0,"",VLOOKUP($A168,Questions!$B:$AB,27,FALSE))</f>
        <v xml:space="preserve"> </v>
      </c>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row>
    <row r="169" spans="1:259" ht="36" customHeight="1" x14ac:dyDescent="0.2">
      <c r="A169" s="14" t="s">
        <v>237</v>
      </c>
      <c r="B169" s="28" t="str">
        <f>VLOOKUP(A169,'HECVAT - Full'!A$26:B$285,2,FALSE)</f>
        <v>What Tier Level is your data center (per levels defined by the Uptime Institute)?</v>
      </c>
      <c r="C169" s="35" t="str">
        <f>IF(LEN(VLOOKUP($A169,Questions!$B:$AA,20,FALSE))=0,"",VLOOKUP($A169,Questions!$B:$AA,20,FALSE))</f>
        <v xml:space="preserve"> </v>
      </c>
      <c r="D169" s="37" t="str">
        <f>IF(LEN(VLOOKUP($A169,Questions!$B:$AA,21,FALSE))=0,"",VLOOKUP($A169,Questions!$B:$AA,21,FALSE))</f>
        <v xml:space="preserve"> </v>
      </c>
      <c r="E169" s="35" t="str">
        <f>IF(LEN(VLOOKUP($A169,Questions!$B:$AA,22,FALSE))=0,"",VLOOKUP($A169,Questions!$B:$AA,22,FALSE))</f>
        <v xml:space="preserve"> </v>
      </c>
      <c r="F169" s="36" t="str">
        <f>IF(LEN(VLOOKUP($A169,Questions!$B:$AA,23,FALSE))=0,"",VLOOKUP($A169,Questions!$B:$AA,23,FALSE))</f>
        <v xml:space="preserve"> </v>
      </c>
      <c r="G169" s="36" t="str">
        <f>IF(LEN(VLOOKUP($A169,Questions!$B:$AA,24,FALSE))=0,"",VLOOKUP($A169,Questions!$B:$AA,24,FALSE))</f>
        <v xml:space="preserve"> </v>
      </c>
      <c r="H169" s="37" t="str">
        <f>IF(LEN(VLOOKUP($A169,Questions!$B:$AA,25,FALSE))=0,"",VLOOKUP($A169,Questions!$B:$AA,25,FALSE))</f>
        <v xml:space="preserve"> </v>
      </c>
      <c r="I169" s="35" t="str">
        <f>IF(LEN(VLOOKUP($A169,Questions!$B:$AA,26,FALSE))=0,"",VLOOKUP($A169,Questions!$B:$AA,26,FALSE))</f>
        <v xml:space="preserve"> </v>
      </c>
      <c r="J169" s="35" t="str">
        <f>IF(LEN(VLOOKUP($A169,Questions!$B:$AB,27,FALSE))=0,"",VLOOKUP($A169,Questions!$B:$AB,27,FALSE))</f>
        <v xml:space="preserve"> </v>
      </c>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row>
    <row r="170" spans="1:259" ht="36" customHeight="1" x14ac:dyDescent="0.2">
      <c r="A170" s="14" t="s">
        <v>238</v>
      </c>
      <c r="B170" s="28" t="str">
        <f>VLOOKUP(A170,'HECVAT - Full'!A$26:B$285,2,FALSE)</f>
        <v>Is the service hosted in a high availability environment?</v>
      </c>
      <c r="C170" s="35" t="str">
        <f>IF(LEN(VLOOKUP($A170,Questions!$B:$AA,20,FALSE))=0,"",VLOOKUP($A170,Questions!$B:$AA,20,FALSE))</f>
        <v xml:space="preserve"> </v>
      </c>
      <c r="D170" s="37" t="str">
        <f>IF(LEN(VLOOKUP($A170,Questions!$B:$AA,21,FALSE))=0,"",VLOOKUP($A170,Questions!$B:$AA,21,FALSE))</f>
        <v xml:space="preserve"> </v>
      </c>
      <c r="E170" s="35" t="str">
        <f>IF(LEN(VLOOKUP($A170,Questions!$B:$AA,22,FALSE))=0,"",VLOOKUP($A170,Questions!$B:$AA,22,FALSE))</f>
        <v xml:space="preserve"> </v>
      </c>
      <c r="F170" s="36" t="str">
        <f>IF(LEN(VLOOKUP($A170,Questions!$B:$AA,23,FALSE))=0,"",VLOOKUP($A170,Questions!$B:$AA,23,FALSE))</f>
        <v xml:space="preserve"> </v>
      </c>
      <c r="G170" s="36" t="str">
        <f>IF(LEN(VLOOKUP($A170,Questions!$B:$AA,24,FALSE))=0,"",VLOOKUP($A170,Questions!$B:$AA,24,FALSE))</f>
        <v xml:space="preserve"> </v>
      </c>
      <c r="H170" s="37" t="str">
        <f>IF(LEN(VLOOKUP($A170,Questions!$B:$AA,25,FALSE))=0,"",VLOOKUP($A170,Questions!$B:$AA,25,FALSE))</f>
        <v xml:space="preserve"> </v>
      </c>
      <c r="I170" s="35" t="str">
        <f>IF(LEN(VLOOKUP($A170,Questions!$B:$AA,26,FALSE))=0,"",VLOOKUP($A170,Questions!$B:$AA,26,FALSE))</f>
        <v xml:space="preserve"> </v>
      </c>
      <c r="J170" s="35" t="str">
        <f>IF(LEN(VLOOKUP($A170,Questions!$B:$AB,27,FALSE))=0,"",VLOOKUP($A170,Questions!$B:$AB,27,FALSE))</f>
        <v xml:space="preserve"> </v>
      </c>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row>
    <row r="171" spans="1:259" ht="64.25" customHeight="1" x14ac:dyDescent="0.2">
      <c r="A171" s="14" t="s">
        <v>239</v>
      </c>
      <c r="B171" s="28" t="str">
        <f>VLOOKUP(A171,'HECVAT - Full'!A$26:B$285,2,FALSE)</f>
        <v xml:space="preserve">Is redundant power available for all datacenters where institution data will reside? </v>
      </c>
      <c r="C171" s="35" t="str">
        <f>IF(LEN(VLOOKUP($A171,Questions!$B:$AA,20,FALSE))=0,"",VLOOKUP($A171,Questions!$B:$AA,20,FALSE))</f>
        <v xml:space="preserve"> </v>
      </c>
      <c r="D171" s="37" t="str">
        <f>IF(LEN(VLOOKUP($A171,Questions!$B:$AA,21,FALSE))=0,"",VLOOKUP($A171,Questions!$B:$AA,21,FALSE))</f>
        <v xml:space="preserve"> </v>
      </c>
      <c r="E171" s="35" t="str">
        <f>IF(LEN(VLOOKUP($A171,Questions!$B:$AA,22,FALSE))=0,"",VLOOKUP($A171,Questions!$B:$AA,22,FALSE))</f>
        <v xml:space="preserve"> </v>
      </c>
      <c r="F171" s="36" t="str">
        <f>IF(LEN(VLOOKUP($A171,Questions!$B:$AA,23,FALSE))=0,"",VLOOKUP($A171,Questions!$B:$AA,23,FALSE))</f>
        <v xml:space="preserve"> </v>
      </c>
      <c r="G171" s="37" t="str">
        <f>IF(LEN(VLOOKUP($A171,Questions!$B:$AA,24,FALSE))=0,"",VLOOKUP($A171,Questions!$B:$AA,24,FALSE))</f>
        <v xml:space="preserve"> </v>
      </c>
      <c r="H171" s="37" t="str">
        <f>IF(LEN(VLOOKUP($A171,Questions!$B:$AA,25,FALSE))=0,"",VLOOKUP($A171,Questions!$B:$AA,25,FALSE))</f>
        <v xml:space="preserve"> </v>
      </c>
      <c r="I171" s="35" t="str">
        <f>IF(LEN(VLOOKUP($A171,Questions!$B:$AA,26,FALSE))=0,"",VLOOKUP($A171,Questions!$B:$AA,26,FALSE))</f>
        <v xml:space="preserve"> </v>
      </c>
      <c r="J171" s="35" t="str">
        <f>IF(LEN(VLOOKUP($A171,Questions!$B:$AB,27,FALSE))=0,"",VLOOKUP($A171,Questions!$B:$AB,27,FALSE))</f>
        <v xml:space="preserve"> </v>
      </c>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row>
    <row r="172" spans="1:259" ht="53" customHeight="1" x14ac:dyDescent="0.2">
      <c r="A172" s="14" t="s">
        <v>240</v>
      </c>
      <c r="B172" s="28" t="str">
        <f>VLOOKUP(A172,'HECVAT - Full'!A$26:B$285,2,FALSE)</f>
        <v>Are redundant power strategies tested?</v>
      </c>
      <c r="C172" s="35" t="str">
        <f>IF(LEN(VLOOKUP($A172,Questions!$B:$AA,20,FALSE))=0,"",VLOOKUP($A172,Questions!$B:$AA,20,FALSE))</f>
        <v xml:space="preserve"> </v>
      </c>
      <c r="D172" s="37" t="str">
        <f>IF(LEN(VLOOKUP($A172,Questions!$B:$AA,21,FALSE))=0,"",VLOOKUP($A172,Questions!$B:$AA,21,FALSE))</f>
        <v xml:space="preserve"> </v>
      </c>
      <c r="E172" s="35" t="str">
        <f>IF(LEN(VLOOKUP($A172,Questions!$B:$AA,22,FALSE))=0,"",VLOOKUP($A172,Questions!$B:$AA,22,FALSE))</f>
        <v xml:space="preserve"> </v>
      </c>
      <c r="F172" s="36" t="str">
        <f>IF(LEN(VLOOKUP($A172,Questions!$B:$AA,23,FALSE))=0,"",VLOOKUP($A172,Questions!$B:$AA,23,FALSE))</f>
        <v xml:space="preserve"> </v>
      </c>
      <c r="G172" s="36" t="str">
        <f>IF(LEN(VLOOKUP($A172,Questions!$B:$AA,24,FALSE))=0,"",VLOOKUP($A172,Questions!$B:$AA,24,FALSE))</f>
        <v xml:space="preserve"> </v>
      </c>
      <c r="H172" s="37" t="str">
        <f>IF(LEN(VLOOKUP($A172,Questions!$B:$AA,25,FALSE))=0,"",VLOOKUP($A172,Questions!$B:$AA,25,FALSE))</f>
        <v xml:space="preserve"> </v>
      </c>
      <c r="I172" s="35" t="str">
        <f>IF(LEN(VLOOKUP($A172,Questions!$B:$AA,26,FALSE))=0,"",VLOOKUP($A172,Questions!$B:$AA,26,FALSE))</f>
        <v xml:space="preserve"> </v>
      </c>
      <c r="J172" s="35" t="str">
        <f>IF(LEN(VLOOKUP($A172,Questions!$B:$AB,27,FALSE))=0,"",VLOOKUP($A172,Questions!$B:$AB,27,FALSE))</f>
        <v xml:space="preserve"> </v>
      </c>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row>
    <row r="173" spans="1:259" ht="36" customHeight="1" x14ac:dyDescent="0.2">
      <c r="A173" s="14" t="s">
        <v>241</v>
      </c>
      <c r="B173" s="28" t="str">
        <f>VLOOKUP(A173,'HECVAT - Full'!A$26:B$285,2,FALSE)</f>
        <v>Describe or provide a reference to the availability of cooling and fire suppression systems in all datacenters where institution data will reside.</v>
      </c>
      <c r="C173" s="35" t="str">
        <f>IF(LEN(VLOOKUP($A173,Questions!$B:$AA,20,FALSE))=0,"",VLOOKUP($A173,Questions!$B:$AA,20,FALSE))</f>
        <v xml:space="preserve"> </v>
      </c>
      <c r="D173" s="37" t="str">
        <f>IF(LEN(VLOOKUP($A173,Questions!$B:$AA,21,FALSE))=0,"",VLOOKUP($A173,Questions!$B:$AA,21,FALSE))</f>
        <v xml:space="preserve"> </v>
      </c>
      <c r="E173" s="35" t="str">
        <f>IF(LEN(VLOOKUP($A173,Questions!$B:$AA,22,FALSE))=0,"",VLOOKUP($A173,Questions!$B:$AA,22,FALSE))</f>
        <v xml:space="preserve"> </v>
      </c>
      <c r="F173" s="36" t="str">
        <f>IF(LEN(VLOOKUP($A173,Questions!$B:$AA,23,FALSE))=0,"",VLOOKUP($A173,Questions!$B:$AA,23,FALSE))</f>
        <v xml:space="preserve"> </v>
      </c>
      <c r="G173" s="36" t="str">
        <f>IF(LEN(VLOOKUP($A173,Questions!$B:$AA,24,FALSE))=0,"",VLOOKUP($A173,Questions!$B:$AA,24,FALSE))</f>
        <v xml:space="preserve"> </v>
      </c>
      <c r="H173" s="37" t="str">
        <f>IF(LEN(VLOOKUP($A173,Questions!$B:$AA,25,FALSE))=0,"",VLOOKUP($A173,Questions!$B:$AA,25,FALSE))</f>
        <v xml:space="preserve"> </v>
      </c>
      <c r="I173" s="35" t="str">
        <f>IF(LEN(VLOOKUP($A173,Questions!$B:$AA,26,FALSE))=0,"",VLOOKUP($A173,Questions!$B:$AA,26,FALSE))</f>
        <v xml:space="preserve"> </v>
      </c>
      <c r="J173" s="35" t="str">
        <f>IF(LEN(VLOOKUP($A173,Questions!$B:$AB,27,FALSE))=0,"",VLOOKUP($A173,Questions!$B:$AB,27,FALSE))</f>
        <v xml:space="preserve"> </v>
      </c>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row>
    <row r="174" spans="1:259" ht="36" customHeight="1" x14ac:dyDescent="0.2">
      <c r="A174" s="14" t="s">
        <v>242</v>
      </c>
      <c r="B174" s="28" t="str">
        <f>VLOOKUP(A174,'HECVAT - Full'!A$26:B$285,2,FALSE)</f>
        <v>Do you have Internet Service Provider (ISP) Redundancy?</v>
      </c>
      <c r="C174" s="36" t="str">
        <f>IF(LEN(VLOOKUP($A174,Questions!$B:$AA,20,FALSE))=0,"",VLOOKUP($A174,Questions!$B:$AA,20,FALSE))</f>
        <v xml:space="preserve"> </v>
      </c>
      <c r="D174" s="37" t="str">
        <f>IF(LEN(VLOOKUP($A174,Questions!$B:$AA,21,FALSE))=0,"",VLOOKUP($A174,Questions!$B:$AA,21,FALSE))</f>
        <v xml:space="preserve"> </v>
      </c>
      <c r="E174" s="35" t="str">
        <f>IF(LEN(VLOOKUP($A174,Questions!$B:$AA,22,FALSE))=0,"",VLOOKUP($A174,Questions!$B:$AA,22,FALSE))</f>
        <v xml:space="preserve"> </v>
      </c>
      <c r="F174" s="36" t="str">
        <f>IF(LEN(VLOOKUP($A174,Questions!$B:$AA,23,FALSE))=0,"",VLOOKUP($A174,Questions!$B:$AA,23,FALSE))</f>
        <v xml:space="preserve"> </v>
      </c>
      <c r="G174" s="36" t="str">
        <f>IF(LEN(VLOOKUP($A174,Questions!$B:$AA,24,FALSE))=0,"",VLOOKUP($A174,Questions!$B:$AA,24,FALSE))</f>
        <v xml:space="preserve"> </v>
      </c>
      <c r="H174" s="37" t="str">
        <f>IF(LEN(VLOOKUP($A174,Questions!$B:$AA,25,FALSE))=0,"",VLOOKUP($A174,Questions!$B:$AA,25,FALSE))</f>
        <v xml:space="preserve"> </v>
      </c>
      <c r="I174" s="37" t="str">
        <f>IF(LEN(VLOOKUP($A174,Questions!$B:$AA,26,FALSE))=0,"",VLOOKUP($A174,Questions!$B:$AA,26,FALSE))</f>
        <v xml:space="preserve"> </v>
      </c>
      <c r="J174" s="37" t="str">
        <f>IF(LEN(VLOOKUP($A174,Questions!$B:$AB,27,FALSE))=0,"",VLOOKUP($A174,Questions!$B:$AB,27,FALSE))</f>
        <v xml:space="preserve"> </v>
      </c>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row>
    <row r="175" spans="1:259" s="1" customFormat="1" ht="48" customHeight="1" x14ac:dyDescent="0.2">
      <c r="A175" s="14" t="s">
        <v>243</v>
      </c>
      <c r="B175" s="28" t="str">
        <f>VLOOKUP(A175,'HECVAT - Full'!A$26:B$285,2,FALSE)</f>
        <v>Does every datacenter where the Institution's data will reside have multiple telephone company or network provider entrances to the facility?</v>
      </c>
      <c r="C175" s="35" t="str">
        <f>IF(LEN(VLOOKUP($A175,Questions!$B:$AA,20,FALSE))=0,"",VLOOKUP($A175,Questions!$B:$AA,20,FALSE))</f>
        <v xml:space="preserve"> </v>
      </c>
      <c r="D175" s="37" t="str">
        <f>IF(LEN(VLOOKUP($A175,Questions!$B:$AA,21,FALSE))=0,"",VLOOKUP($A175,Questions!$B:$AA,21,FALSE))</f>
        <v xml:space="preserve"> </v>
      </c>
      <c r="E175" s="35" t="str">
        <f>IF(LEN(VLOOKUP($A175,Questions!$B:$AA,22,FALSE))=0,"",VLOOKUP($A175,Questions!$B:$AA,22,FALSE))</f>
        <v xml:space="preserve"> </v>
      </c>
      <c r="F175" s="35" t="str">
        <f>IF(LEN(VLOOKUP($A175,Questions!$B:$AA,23,FALSE))=0,"",VLOOKUP($A175,Questions!$B:$AA,23,FALSE))</f>
        <v xml:space="preserve"> </v>
      </c>
      <c r="G175" s="36" t="str">
        <f>IF(LEN(VLOOKUP($A175,Questions!$B:$AA,24,FALSE))=0,"",VLOOKUP($A175,Questions!$B:$AA,24,FALSE))</f>
        <v xml:space="preserve"> </v>
      </c>
      <c r="H175" s="37" t="str">
        <f>IF(LEN(VLOOKUP($A175,Questions!$B:$AA,25,FALSE))=0,"",VLOOKUP($A175,Questions!$B:$AA,25,FALSE))</f>
        <v xml:space="preserve"> </v>
      </c>
      <c r="I175" s="37" t="str">
        <f>IF(LEN(VLOOKUP($A175,Questions!$B:$AA,26,FALSE))=0,"",VLOOKUP($A175,Questions!$B:$AA,26,FALSE))</f>
        <v xml:space="preserve"> </v>
      </c>
      <c r="J175" s="37" t="str">
        <f>IF(LEN(VLOOKUP($A175,Questions!$B:$AB,27,FALSE))=0,"",VLOOKUP($A175,Questions!$B:$AB,27,FALSE))</f>
        <v xml:space="preserve"> </v>
      </c>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c r="IU175" s="4"/>
      <c r="IV175" s="4"/>
      <c r="IW175" s="4"/>
      <c r="IX175" s="4"/>
      <c r="IY175" s="4"/>
    </row>
    <row r="176" spans="1:259" ht="64.25" customHeight="1" x14ac:dyDescent="0.2">
      <c r="A176" s="14" t="s">
        <v>244</v>
      </c>
      <c r="B176" s="28" t="str">
        <f>VLOOKUP(A176,'HECVAT - Full'!A$26:B$285,2,FALSE)</f>
        <v>Are you requiring multi-factor authentication for administrators of your cloud environment?</v>
      </c>
      <c r="C176" s="36" t="str">
        <f>IF(LEN(VLOOKUP($A176,Questions!$B:$AA,20,FALSE))=0,"",VLOOKUP($A176,Questions!$B:$AA,20,FALSE))</f>
        <v xml:space="preserve"> </v>
      </c>
      <c r="D176" s="37" t="str">
        <f>IF(LEN(VLOOKUP($A176,Questions!$B:$AA,21,FALSE))=0,"",VLOOKUP($A176,Questions!$B:$AA,21,FALSE))</f>
        <v xml:space="preserve"> </v>
      </c>
      <c r="E176" s="35" t="str">
        <f>IF(LEN(VLOOKUP($A176,Questions!$B:$AA,22,FALSE))=0,"",VLOOKUP($A176,Questions!$B:$AA,22,FALSE))</f>
        <v xml:space="preserve"> </v>
      </c>
      <c r="F176" s="35" t="str">
        <f>IF(LEN(VLOOKUP($A176,Questions!$B:$AA,23,FALSE))=0,"",VLOOKUP($A176,Questions!$B:$AA,23,FALSE))</f>
        <v xml:space="preserve"> </v>
      </c>
      <c r="G176" s="36" t="str">
        <f>IF(LEN(VLOOKUP($A176,Questions!$B:$AA,24,FALSE))=0,"",VLOOKUP($A176,Questions!$B:$AA,24,FALSE))</f>
        <v xml:space="preserve"> </v>
      </c>
      <c r="H176" s="37" t="str">
        <f>IF(LEN(VLOOKUP($A176,Questions!$B:$AA,25,FALSE))=0,"",VLOOKUP($A176,Questions!$B:$AA,25,FALSE))</f>
        <v xml:space="preserve"> </v>
      </c>
      <c r="I176" s="37" t="str">
        <f>IF(LEN(VLOOKUP($A176,Questions!$B:$AA,26,FALSE))=0,"",VLOOKUP($A176,Questions!$B:$AA,26,FALSE))</f>
        <v xml:space="preserve"> </v>
      </c>
      <c r="J176" s="37" t="str">
        <f>IF(LEN(VLOOKUP($A176,Questions!$B:$AB,27,FALSE))=0,"",VLOOKUP($A176,Questions!$B:$AB,27,FALSE))</f>
        <v xml:space="preserve"> </v>
      </c>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row>
    <row r="177" spans="1:259" ht="36" customHeight="1" x14ac:dyDescent="0.2">
      <c r="A177" s="14" t="s">
        <v>245</v>
      </c>
      <c r="B177" s="28" t="str">
        <f>VLOOKUP(A177,'HECVAT - Full'!A$26:B$285,2,FALSE)</f>
        <v>Are you using your cloud providers available hardening tools or pre-hardened images?</v>
      </c>
      <c r="C177" s="36" t="str">
        <f>IF(LEN(VLOOKUP($A177,Questions!$B:$AA,20,FALSE))=0,"",VLOOKUP($A177,Questions!$B:$AA,20,FALSE))</f>
        <v xml:space="preserve"> </v>
      </c>
      <c r="D177" s="37" t="str">
        <f>IF(LEN(VLOOKUP($A177,Questions!$B:$AA,21,FALSE))=0,"",VLOOKUP($A177,Questions!$B:$AA,21,FALSE))</f>
        <v xml:space="preserve"> </v>
      </c>
      <c r="E177" s="35" t="str">
        <f>IF(LEN(VLOOKUP($A177,Questions!$B:$AA,22,FALSE))=0,"",VLOOKUP($A177,Questions!$B:$AA,22,FALSE))</f>
        <v xml:space="preserve"> </v>
      </c>
      <c r="F177" s="35" t="str">
        <f>IF(LEN(VLOOKUP($A177,Questions!$B:$AA,23,FALSE))=0,"",VLOOKUP($A177,Questions!$B:$AA,23,FALSE))</f>
        <v xml:space="preserve"> </v>
      </c>
      <c r="G177" s="37" t="str">
        <f>IF(LEN(VLOOKUP($A177,Questions!$B:$AA,24,FALSE))=0,"",VLOOKUP($A177,Questions!$B:$AA,24,FALSE))</f>
        <v xml:space="preserve"> </v>
      </c>
      <c r="H177" s="37" t="str">
        <f>IF(LEN(VLOOKUP($A177,Questions!$B:$AA,25,FALSE))=0,"",VLOOKUP($A177,Questions!$B:$AA,25,FALSE))</f>
        <v xml:space="preserve"> </v>
      </c>
      <c r="I177" s="37" t="str">
        <f>IF(LEN(VLOOKUP($A177,Questions!$B:$AA,26,FALSE))=0,"",VLOOKUP($A177,Questions!$B:$AA,26,FALSE))</f>
        <v xml:space="preserve"> </v>
      </c>
      <c r="J177" s="37" t="str">
        <f>IF(LEN(VLOOKUP($A177,Questions!$B:$AB,27,FALSE))=0,"",VLOOKUP($A177,Questions!$B:$AB,27,FALSE))</f>
        <v xml:space="preserve"> </v>
      </c>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row>
    <row r="178" spans="1:259" ht="48" customHeight="1" x14ac:dyDescent="0.2">
      <c r="A178" s="14" t="s">
        <v>246</v>
      </c>
      <c r="B178" s="28" t="str">
        <f>VLOOKUP(A178,'HECVAT - Full'!A$26:B$285,2,FALSE)</f>
        <v>Does your cloud vendor have access to your encryption keys?</v>
      </c>
      <c r="C178" s="36" t="str">
        <f>IF(LEN(VLOOKUP($A178,Questions!$B:$AA,20,FALSE))=0,"",VLOOKUP($A178,Questions!$B:$AA,20,FALSE))</f>
        <v xml:space="preserve"> </v>
      </c>
      <c r="D178" s="37" t="str">
        <f>IF(LEN(VLOOKUP($A178,Questions!$B:$AA,21,FALSE))=0,"",VLOOKUP($A178,Questions!$B:$AA,21,FALSE))</f>
        <v xml:space="preserve"> </v>
      </c>
      <c r="E178" s="35" t="str">
        <f>IF(LEN(VLOOKUP($A178,Questions!$B:$AA,22,FALSE))=0,"",VLOOKUP($A178,Questions!$B:$AA,22,FALSE))</f>
        <v xml:space="preserve"> </v>
      </c>
      <c r="F178" s="36" t="str">
        <f>IF(LEN(VLOOKUP($A178,Questions!$B:$AA,23,FALSE))=0,"",VLOOKUP($A178,Questions!$B:$AA,23,FALSE))</f>
        <v xml:space="preserve"> </v>
      </c>
      <c r="G178" s="37" t="str">
        <f>IF(LEN(VLOOKUP($A178,Questions!$B:$AA,24,FALSE))=0,"",VLOOKUP($A178,Questions!$B:$AA,24,FALSE))</f>
        <v xml:space="preserve"> </v>
      </c>
      <c r="H178" s="35" t="str">
        <f>IF(LEN(VLOOKUP($A178,Questions!$B:$AA,25,FALSE))=0,"",VLOOKUP($A178,Questions!$B:$AA,25,FALSE))</f>
        <v xml:space="preserve"> </v>
      </c>
      <c r="I178" s="37" t="str">
        <f>IF(LEN(VLOOKUP($A178,Questions!$B:$AA,26,FALSE))=0,"",VLOOKUP($A178,Questions!$B:$AA,26,FALSE))</f>
        <v xml:space="preserve"> </v>
      </c>
      <c r="J178" s="37" t="str">
        <f>IF(LEN(VLOOKUP($A178,Questions!$B:$AB,27,FALSE))=0,"",VLOOKUP($A178,Questions!$B:$AB,27,FALSE))</f>
        <v xml:space="preserve"> </v>
      </c>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row>
    <row r="179" spans="1:259" ht="36" customHeight="1" x14ac:dyDescent="0.2">
      <c r="A179" s="388" t="str">
        <f>IF(OR($C$28="No",$C$30="Yes"),"DRP - Optional based on QUALIFIER response.","Disaster Recovery Plan")</f>
        <v>Disaster Recovery Plan</v>
      </c>
      <c r="B179" s="388"/>
      <c r="C179" s="24" t="str">
        <f>C$22</f>
        <v>CIS Critical Security Controls v6.1</v>
      </c>
      <c r="D179" s="24" t="str">
        <f t="shared" ref="D179:J179" si="11">D$22</f>
        <v>HIPAA</v>
      </c>
      <c r="E179" s="24" t="str">
        <f t="shared" si="11"/>
        <v>ISO 27002:27013</v>
      </c>
      <c r="F179" s="24" t="str">
        <f t="shared" si="11"/>
        <v>NIST Cybersecurity Framework</v>
      </c>
      <c r="G179" s="24" t="str">
        <f t="shared" si="11"/>
        <v>NIST SP 800-171r1</v>
      </c>
      <c r="H179" s="24" t="str">
        <f t="shared" si="11"/>
        <v>NIST SP 800-53r4</v>
      </c>
      <c r="I179" s="24" t="str">
        <f t="shared" si="11"/>
        <v>PCI DSS</v>
      </c>
      <c r="J179" s="24" t="str">
        <f t="shared" si="11"/>
        <v>Trusted CI</v>
      </c>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row>
    <row r="180" spans="1:259" ht="48" customHeight="1" x14ac:dyDescent="0.2">
      <c r="A180" s="14" t="s">
        <v>247</v>
      </c>
      <c r="B180" s="28" t="str">
        <f>VLOOKUP(A180,'HECVAT - Full'!A$26:B$285,2,FALSE)</f>
        <v>Describe or provide a reference to your Disaster Recovery Plan (DRP).</v>
      </c>
      <c r="C180" s="35" t="str">
        <f>IF(LEN(VLOOKUP($A180,Questions!$B:$AA,20,FALSE))=0,"",VLOOKUP($A180,Questions!$B:$AA,20,FALSE))</f>
        <v xml:space="preserve"> </v>
      </c>
      <c r="D180" s="37" t="str">
        <f>IF(LEN(VLOOKUP($A180,Questions!$B:$AA,21,FALSE))=0,"",VLOOKUP($A180,Questions!$B:$AA,21,FALSE))</f>
        <v xml:space="preserve"> </v>
      </c>
      <c r="E180" s="35" t="str">
        <f>IF(LEN(VLOOKUP($A180,Questions!$B:$AA,22,FALSE))=0,"",VLOOKUP($A180,Questions!$B:$AA,22,FALSE))</f>
        <v xml:space="preserve"> </v>
      </c>
      <c r="F180" s="35" t="str">
        <f>IF(LEN(VLOOKUP($A180,Questions!$B:$AA,23,FALSE))=0,"",VLOOKUP($A180,Questions!$B:$AA,23,FALSE))</f>
        <v xml:space="preserve"> </v>
      </c>
      <c r="G180" s="35" t="str">
        <f>IF(LEN(VLOOKUP($A180,Questions!$B:$AA,24,FALSE))=0,"",VLOOKUP($A180,Questions!$B:$AA,24,FALSE))</f>
        <v xml:space="preserve"> </v>
      </c>
      <c r="H180" s="21" t="str">
        <f>IF(LEN(VLOOKUP($A180,Questions!$B:$AA,25,FALSE))=0,"",VLOOKUP($A180,Questions!$B:$AA,25,FALSE))</f>
        <v xml:space="preserve"> </v>
      </c>
      <c r="I180" s="21" t="str">
        <f>IF(LEN(VLOOKUP($A180,Questions!$B:$AA,26,FALSE))=0,"",VLOOKUP($A180,Questions!$B:$AA,26,FALSE))</f>
        <v xml:space="preserve"> </v>
      </c>
      <c r="J180" s="21" t="str">
        <f>IF(LEN(VLOOKUP($A180,Questions!$B:$AB,27,FALSE))=0,"",VLOOKUP($A180,Questions!$B:$AB,27,FALSE))</f>
        <v xml:space="preserve"> </v>
      </c>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row>
    <row r="181" spans="1:259" ht="47" customHeight="1" x14ac:dyDescent="0.2">
      <c r="A181" s="14" t="s">
        <v>248</v>
      </c>
      <c r="B181" s="28" t="str">
        <f>VLOOKUP(A181,'HECVAT - Full'!A$26:B$285,2,FALSE)</f>
        <v>Is an owner assigned who is responsible for the maintenance and review of the DRP?</v>
      </c>
      <c r="C181" s="35" t="str">
        <f>IF(LEN(VLOOKUP($A181,Questions!$B:$AA,20,FALSE))=0,"",VLOOKUP($A181,Questions!$B:$AA,20,FALSE))</f>
        <v xml:space="preserve"> </v>
      </c>
      <c r="D181" s="37" t="str">
        <f>IF(LEN(VLOOKUP($A181,Questions!$B:$AA,21,FALSE))=0,"",VLOOKUP($A181,Questions!$B:$AA,21,FALSE))</f>
        <v xml:space="preserve"> </v>
      </c>
      <c r="E181" s="35" t="str">
        <f>IF(LEN(VLOOKUP($A181,Questions!$B:$AA,22,FALSE))=0,"",VLOOKUP($A181,Questions!$B:$AA,22,FALSE))</f>
        <v xml:space="preserve"> </v>
      </c>
      <c r="F181" s="35" t="str">
        <f>IF(LEN(VLOOKUP($A181,Questions!$B:$AA,23,FALSE))=0,"",VLOOKUP($A181,Questions!$B:$AA,23,FALSE))</f>
        <v xml:space="preserve"> </v>
      </c>
      <c r="G181" s="35" t="str">
        <f>IF(LEN(VLOOKUP($A181,Questions!$B:$AA,24,FALSE))=0,"",VLOOKUP($A181,Questions!$B:$AA,24,FALSE))</f>
        <v xml:space="preserve"> </v>
      </c>
      <c r="H181" s="21" t="str">
        <f>IF(LEN(VLOOKUP($A181,Questions!$B:$AA,25,FALSE))=0,"",VLOOKUP($A181,Questions!$B:$AA,25,FALSE))</f>
        <v xml:space="preserve"> </v>
      </c>
      <c r="I181" s="21" t="str">
        <f>IF(LEN(VLOOKUP($A181,Questions!$B:$AA,26,FALSE))=0,"",VLOOKUP($A181,Questions!$B:$AA,26,FALSE))</f>
        <v xml:space="preserve"> </v>
      </c>
      <c r="J181" s="21" t="str">
        <f>IF(LEN(VLOOKUP($A181,Questions!$B:$AB,27,FALSE))=0,"",VLOOKUP($A181,Questions!$B:$AB,27,FALSE))</f>
        <v xml:space="preserve"> </v>
      </c>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row>
    <row r="182" spans="1:259" ht="47" customHeight="1" x14ac:dyDescent="0.2">
      <c r="A182" s="14" t="s">
        <v>249</v>
      </c>
      <c r="B182" s="28" t="str">
        <f>VLOOKUP(A182,'HECVAT - Full'!A$26:B$285,2,FALSE)</f>
        <v>Can the Institution review your DRP and supporting documentation?</v>
      </c>
      <c r="C182" s="35" t="str">
        <f>IF(LEN(VLOOKUP($A182,Questions!$B:$AA,20,FALSE))=0,"",VLOOKUP($A182,Questions!$B:$AA,20,FALSE))</f>
        <v xml:space="preserve"> </v>
      </c>
      <c r="D182" s="37" t="str">
        <f>IF(LEN(VLOOKUP($A182,Questions!$B:$AA,21,FALSE))=0,"",VLOOKUP($A182,Questions!$B:$AA,21,FALSE))</f>
        <v xml:space="preserve"> </v>
      </c>
      <c r="E182" s="36" t="str">
        <f>IF(LEN(VLOOKUP($A182,Questions!$B:$AA,22,FALSE))=0,"",VLOOKUP($A182,Questions!$B:$AA,22,FALSE))</f>
        <v xml:space="preserve"> </v>
      </c>
      <c r="F182" s="35" t="str">
        <f>IF(LEN(VLOOKUP($A182,Questions!$B:$AA,23,FALSE))=0,"",VLOOKUP($A182,Questions!$B:$AA,23,FALSE))</f>
        <v xml:space="preserve"> </v>
      </c>
      <c r="G182" s="35" t="str">
        <f>IF(LEN(VLOOKUP($A182,Questions!$B:$AA,24,FALSE))=0,"",VLOOKUP($A182,Questions!$B:$AA,24,FALSE))</f>
        <v xml:space="preserve"> </v>
      </c>
      <c r="H182" s="21" t="str">
        <f>IF(LEN(VLOOKUP($A182,Questions!$B:$AA,25,FALSE))=0,"",VLOOKUP($A182,Questions!$B:$AA,25,FALSE))</f>
        <v xml:space="preserve"> </v>
      </c>
      <c r="I182" s="21" t="str">
        <f>IF(LEN(VLOOKUP($A182,Questions!$B:$AA,26,FALSE))=0,"",VLOOKUP($A182,Questions!$B:$AA,26,FALSE))</f>
        <v xml:space="preserve"> </v>
      </c>
      <c r="J182" s="21" t="str">
        <f>IF(LEN(VLOOKUP($A182,Questions!$B:$AB,27,FALSE))=0,"",VLOOKUP($A182,Questions!$B:$AB,27,FALSE))</f>
        <v xml:space="preserve"> </v>
      </c>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row>
    <row r="183" spans="1:259" ht="47" customHeight="1" x14ac:dyDescent="0.2">
      <c r="A183" s="14" t="s">
        <v>250</v>
      </c>
      <c r="B183" s="28" t="str">
        <f>VLOOKUP(A183,'HECVAT - Full'!A$26:B$285,2,FALSE)</f>
        <v>Are any disaster recovery locations outside the Institution's geographic region?</v>
      </c>
      <c r="C183" s="35" t="str">
        <f>IF(LEN(VLOOKUP($A183,Questions!$B:$AA,20,FALSE))=0,"",VLOOKUP($A183,Questions!$B:$AA,20,FALSE))</f>
        <v xml:space="preserve"> </v>
      </c>
      <c r="D183" s="37" t="str">
        <f>IF(LEN(VLOOKUP($A183,Questions!$B:$AA,21,FALSE))=0,"",VLOOKUP($A183,Questions!$B:$AA,21,FALSE))</f>
        <v xml:space="preserve"> </v>
      </c>
      <c r="E183" s="35" t="str">
        <f>IF(LEN(VLOOKUP($A183,Questions!$B:$AA,22,FALSE))=0,"",VLOOKUP($A183,Questions!$B:$AA,22,FALSE))</f>
        <v xml:space="preserve"> </v>
      </c>
      <c r="F183" s="35" t="str">
        <f>IF(LEN(VLOOKUP($A183,Questions!$B:$AA,23,FALSE))=0,"",VLOOKUP($A183,Questions!$B:$AA,23,FALSE))</f>
        <v xml:space="preserve"> </v>
      </c>
      <c r="G183" s="36" t="str">
        <f>IF(LEN(VLOOKUP($A183,Questions!$B:$AA,24,FALSE))=0,"",VLOOKUP($A183,Questions!$B:$AA,24,FALSE))</f>
        <v xml:space="preserve"> </v>
      </c>
      <c r="H183" s="21" t="str">
        <f>IF(LEN(VLOOKUP($A183,Questions!$B:$AA,25,FALSE))=0,"",VLOOKUP($A183,Questions!$B:$AA,25,FALSE))</f>
        <v xml:space="preserve"> </v>
      </c>
      <c r="I183" s="21" t="str">
        <f>IF(LEN(VLOOKUP($A183,Questions!$B:$AA,26,FALSE))=0,"",VLOOKUP($A183,Questions!$B:$AA,26,FALSE))</f>
        <v xml:space="preserve"> </v>
      </c>
      <c r="J183" s="21" t="str">
        <f>IF(LEN(VLOOKUP($A183,Questions!$B:$AB,27,FALSE))=0,"",VLOOKUP($A183,Questions!$B:$AB,27,FALSE))</f>
        <v xml:space="preserve"> </v>
      </c>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row>
    <row r="184" spans="1:259" ht="47" customHeight="1" x14ac:dyDescent="0.2">
      <c r="A184" s="14" t="s">
        <v>251</v>
      </c>
      <c r="B184" s="28" t="str">
        <f>VLOOKUP(A184,'HECVAT - Full'!A$26:B$285,2,FALSE)</f>
        <v>Does your organization have a disaster recovery site or a contracted Disaster Recovery provider?</v>
      </c>
      <c r="C184" s="35" t="str">
        <f>IF(LEN(VLOOKUP($A184,Questions!$B:$AA,20,FALSE))=0,"",VLOOKUP($A184,Questions!$B:$AA,20,FALSE))</f>
        <v xml:space="preserve"> </v>
      </c>
      <c r="D184" s="37" t="str">
        <f>IF(LEN(VLOOKUP($A184,Questions!$B:$AA,21,FALSE))=0,"",VLOOKUP($A184,Questions!$B:$AA,21,FALSE))</f>
        <v xml:space="preserve"> </v>
      </c>
      <c r="E184" s="35" t="str">
        <f>IF(LEN(VLOOKUP($A184,Questions!$B:$AA,22,FALSE))=0,"",VLOOKUP($A184,Questions!$B:$AA,22,FALSE))</f>
        <v xml:space="preserve"> </v>
      </c>
      <c r="F184" s="35" t="str">
        <f>IF(LEN(VLOOKUP($A184,Questions!$B:$AA,23,FALSE))=0,"",VLOOKUP($A184,Questions!$B:$AA,23,FALSE))</f>
        <v xml:space="preserve"> </v>
      </c>
      <c r="G184" s="36" t="str">
        <f>IF(LEN(VLOOKUP($A184,Questions!$B:$AA,24,FALSE))=0,"",VLOOKUP($A184,Questions!$B:$AA,24,FALSE))</f>
        <v xml:space="preserve"> </v>
      </c>
      <c r="H184" s="21" t="str">
        <f>IF(LEN(VLOOKUP($A184,Questions!$B:$AA,25,FALSE))=0,"",VLOOKUP($A184,Questions!$B:$AA,25,FALSE))</f>
        <v xml:space="preserve"> </v>
      </c>
      <c r="I184" s="36" t="str">
        <f>IF(LEN(VLOOKUP($A184,Questions!$B:$AA,26,FALSE))=0,"",VLOOKUP($A184,Questions!$B:$AA,26,FALSE))</f>
        <v xml:space="preserve"> </v>
      </c>
      <c r="J184" s="36" t="str">
        <f>IF(LEN(VLOOKUP($A184,Questions!$B:$AB,27,FALSE))=0,"",VLOOKUP($A184,Questions!$B:$AB,27,FALSE))</f>
        <v xml:space="preserve"> </v>
      </c>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row>
    <row r="185" spans="1:259" ht="47" customHeight="1" x14ac:dyDescent="0.2">
      <c r="A185" s="14" t="s">
        <v>252</v>
      </c>
      <c r="B185" s="28" t="str">
        <f>VLOOKUP(A185,'HECVAT - Full'!A$26:B$285,2,FALSE)</f>
        <v>Does your organization conduct an annual test of relocating to this site for disaster recovery purposes?</v>
      </c>
      <c r="C185" s="35" t="str">
        <f>IF(LEN(VLOOKUP($A185,Questions!$B:$AA,20,FALSE))=0,"",VLOOKUP($A185,Questions!$B:$AA,20,FALSE))</f>
        <v xml:space="preserve"> </v>
      </c>
      <c r="D185" s="37" t="str">
        <f>IF(LEN(VLOOKUP($A185,Questions!$B:$AA,21,FALSE))=0,"",VLOOKUP($A185,Questions!$B:$AA,21,FALSE))</f>
        <v xml:space="preserve"> </v>
      </c>
      <c r="E185" s="35" t="str">
        <f>IF(LEN(VLOOKUP($A185,Questions!$B:$AA,22,FALSE))=0,"",VLOOKUP($A185,Questions!$B:$AA,22,FALSE))</f>
        <v xml:space="preserve"> </v>
      </c>
      <c r="F185" s="35" t="str">
        <f>IF(LEN(VLOOKUP($A185,Questions!$B:$AA,23,FALSE))=0,"",VLOOKUP($A185,Questions!$B:$AA,23,FALSE))</f>
        <v xml:space="preserve"> </v>
      </c>
      <c r="G185" s="36" t="str">
        <f>IF(LEN(VLOOKUP($A185,Questions!$B:$AA,24,FALSE))=0,"",VLOOKUP($A185,Questions!$B:$AA,24,FALSE))</f>
        <v xml:space="preserve"> </v>
      </c>
      <c r="H185" s="21" t="str">
        <f>IF(LEN(VLOOKUP($A185,Questions!$B:$AA,25,FALSE))=0,"",VLOOKUP($A185,Questions!$B:$AA,25,FALSE))</f>
        <v xml:space="preserve"> </v>
      </c>
      <c r="I185" s="36" t="str">
        <f>IF(LEN(VLOOKUP($A185,Questions!$B:$AA,26,FALSE))=0,"",VLOOKUP($A185,Questions!$B:$AA,26,FALSE))</f>
        <v xml:space="preserve"> </v>
      </c>
      <c r="J185" s="36" t="str">
        <f>IF(LEN(VLOOKUP($A185,Questions!$B:$AB,27,FALSE))=0,"",VLOOKUP($A185,Questions!$B:$AB,27,FALSE))</f>
        <v xml:space="preserve"> </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row>
    <row r="186" spans="1:259" ht="47" customHeight="1" x14ac:dyDescent="0.2">
      <c r="A186" s="14" t="s">
        <v>253</v>
      </c>
      <c r="B186" s="28" t="str">
        <f>VLOOKUP(A186,'HECVAT - Full'!A$26:B$285,2,FALSE)</f>
        <v>Is there a defined problem/issue escalation plan in your DRP for impacted clients?</v>
      </c>
      <c r="C186" s="35" t="str">
        <f>IF(LEN(VLOOKUP($A186,Questions!$B:$AA,20,FALSE))=0,"",VLOOKUP($A186,Questions!$B:$AA,20,FALSE))</f>
        <v xml:space="preserve"> </v>
      </c>
      <c r="D186" s="37" t="str">
        <f>IF(LEN(VLOOKUP($A186,Questions!$B:$AA,21,FALSE))=0,"",VLOOKUP($A186,Questions!$B:$AA,21,FALSE))</f>
        <v xml:space="preserve"> </v>
      </c>
      <c r="E186" s="36" t="str">
        <f>IF(LEN(VLOOKUP($A186,Questions!$B:$AA,22,FALSE))=0,"",VLOOKUP($A186,Questions!$B:$AA,22,FALSE))</f>
        <v xml:space="preserve"> </v>
      </c>
      <c r="F186" s="35" t="str">
        <f>IF(LEN(VLOOKUP($A186,Questions!$B:$AA,23,FALSE))=0,"",VLOOKUP($A186,Questions!$B:$AA,23,FALSE))</f>
        <v xml:space="preserve"> </v>
      </c>
      <c r="G186" s="35" t="str">
        <f>IF(LEN(VLOOKUP($A186,Questions!$B:$AA,24,FALSE))=0,"",VLOOKUP($A186,Questions!$B:$AA,24,FALSE))</f>
        <v xml:space="preserve"> </v>
      </c>
      <c r="H186" s="21" t="str">
        <f>IF(LEN(VLOOKUP($A186,Questions!$B:$AA,25,FALSE))=0,"",VLOOKUP($A186,Questions!$B:$AA,25,FALSE))</f>
        <v xml:space="preserve"> </v>
      </c>
      <c r="I186" s="21" t="str">
        <f>IF(LEN(VLOOKUP($A186,Questions!$B:$AA,26,FALSE))=0,"",VLOOKUP($A186,Questions!$B:$AA,26,FALSE))</f>
        <v xml:space="preserve"> </v>
      </c>
      <c r="J186" s="21" t="str">
        <f>IF(LEN(VLOOKUP($A186,Questions!$B:$AB,27,FALSE))=0,"",VLOOKUP($A186,Questions!$B:$AB,27,FALSE))</f>
        <v xml:space="preserve"> </v>
      </c>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row>
    <row r="187" spans="1:259" ht="47" customHeight="1" x14ac:dyDescent="0.2">
      <c r="A187" s="14" t="s">
        <v>254</v>
      </c>
      <c r="B187" s="28" t="str">
        <f>VLOOKUP(A187,'HECVAT - Full'!A$26:B$285,2,FALSE)</f>
        <v>Is there a documented communication plan in your DRP for impacted clients?</v>
      </c>
      <c r="C187" s="35" t="str">
        <f>IF(LEN(VLOOKUP($A187,Questions!$B:$AA,20,FALSE))=0,"",VLOOKUP($A187,Questions!$B:$AA,20,FALSE))</f>
        <v xml:space="preserve"> </v>
      </c>
      <c r="D187" s="37" t="str">
        <f>IF(LEN(VLOOKUP($A187,Questions!$B:$AA,21,FALSE))=0,"",VLOOKUP($A187,Questions!$B:$AA,21,FALSE))</f>
        <v xml:space="preserve"> </v>
      </c>
      <c r="E187" s="35" t="str">
        <f>IF(LEN(VLOOKUP($A187,Questions!$B:$AA,22,FALSE))=0,"",VLOOKUP($A187,Questions!$B:$AA,22,FALSE))</f>
        <v xml:space="preserve"> </v>
      </c>
      <c r="F187" s="35" t="str">
        <f>IF(LEN(VLOOKUP($A187,Questions!$B:$AA,23,FALSE))=0,"",VLOOKUP($A187,Questions!$B:$AA,23,FALSE))</f>
        <v xml:space="preserve"> </v>
      </c>
      <c r="G187" s="35" t="str">
        <f>IF(LEN(VLOOKUP($A187,Questions!$B:$AA,24,FALSE))=0,"",VLOOKUP($A187,Questions!$B:$AA,24,FALSE))</f>
        <v xml:space="preserve"> </v>
      </c>
      <c r="H187" s="21" t="str">
        <f>IF(LEN(VLOOKUP($A187,Questions!$B:$AA,25,FALSE))=0,"",VLOOKUP($A187,Questions!$B:$AA,25,FALSE))</f>
        <v xml:space="preserve"> </v>
      </c>
      <c r="I187" s="21" t="str">
        <f>IF(LEN(VLOOKUP($A187,Questions!$B:$AA,26,FALSE))=0,"",VLOOKUP($A187,Questions!$B:$AA,26,FALSE))</f>
        <v xml:space="preserve"> </v>
      </c>
      <c r="J187" s="21" t="str">
        <f>IF(LEN(VLOOKUP($A187,Questions!$B:$AB,27,FALSE))=0,"",VLOOKUP($A187,Questions!$B:$AB,27,FALSE))</f>
        <v xml:space="preserve"> </v>
      </c>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row>
    <row r="188" spans="1:259" ht="64.25" customHeight="1" x14ac:dyDescent="0.2">
      <c r="A188" s="14" t="s">
        <v>255</v>
      </c>
      <c r="B188" s="28" t="str">
        <f>VLOOKUP(A188,'HECVAT - Full'!A$26:B$285,2,FALSE)</f>
        <v>Describe or provide a reference to how your disaster recovery plan is tested? (i.e. scope of DR tests, end-to-end testing, etc.)</v>
      </c>
      <c r="C188" s="35" t="str">
        <f>IF(LEN(VLOOKUP($A188,Questions!$B:$AA,20,FALSE))=0,"",VLOOKUP($A188,Questions!$B:$AA,20,FALSE))</f>
        <v xml:space="preserve"> </v>
      </c>
      <c r="D188" s="37" t="str">
        <f>IF(LEN(VLOOKUP($A188,Questions!$B:$AA,21,FALSE))=0,"",VLOOKUP($A188,Questions!$B:$AA,21,FALSE))</f>
        <v xml:space="preserve"> </v>
      </c>
      <c r="E188" s="35" t="str">
        <f>IF(LEN(VLOOKUP($A188,Questions!$B:$AA,22,FALSE))=0,"",VLOOKUP($A188,Questions!$B:$AA,22,FALSE))</f>
        <v xml:space="preserve"> </v>
      </c>
      <c r="F188" s="35" t="str">
        <f>IF(LEN(VLOOKUP($A188,Questions!$B:$AA,23,FALSE))=0,"",VLOOKUP($A188,Questions!$B:$AA,23,FALSE))</f>
        <v xml:space="preserve"> </v>
      </c>
      <c r="G188" s="35" t="str">
        <f>IF(LEN(VLOOKUP($A188,Questions!$B:$AA,24,FALSE))=0,"",VLOOKUP($A188,Questions!$B:$AA,24,FALSE))</f>
        <v xml:space="preserve"> </v>
      </c>
      <c r="H188" s="21" t="str">
        <f>IF(LEN(VLOOKUP($A188,Questions!$B:$AA,25,FALSE))=0,"",VLOOKUP($A188,Questions!$B:$AA,25,FALSE))</f>
        <v xml:space="preserve"> </v>
      </c>
      <c r="I188" s="36" t="str">
        <f>IF(LEN(VLOOKUP($A188,Questions!$B:$AA,26,FALSE))=0,"",VLOOKUP($A188,Questions!$B:$AA,26,FALSE))</f>
        <v xml:space="preserve"> </v>
      </c>
      <c r="J188" s="36" t="str">
        <f>IF(LEN(VLOOKUP($A188,Questions!$B:$AB,27,FALSE))=0,"",VLOOKUP($A188,Questions!$B:$AB,27,FALSE))</f>
        <v xml:space="preserve"> </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row>
    <row r="189" spans="1:259" ht="64.25" customHeight="1" x14ac:dyDescent="0.2">
      <c r="A189" s="14" t="s">
        <v>256</v>
      </c>
      <c r="B189" s="28" t="str">
        <f>VLOOKUP(A189,'HECVAT - Full'!A$26:B$285,2,FALSE)</f>
        <v>Has the Disaster Recovery Plan been tested in the last year?</v>
      </c>
      <c r="C189" s="35" t="str">
        <f>IF(LEN(VLOOKUP($A189,Questions!$B:$AA,20,FALSE))=0,"",VLOOKUP($A189,Questions!$B:$AA,20,FALSE))</f>
        <v xml:space="preserve"> </v>
      </c>
      <c r="D189" s="37" t="str">
        <f>IF(LEN(VLOOKUP($A189,Questions!$B:$AA,21,FALSE))=0,"",VLOOKUP($A189,Questions!$B:$AA,21,FALSE))</f>
        <v xml:space="preserve"> </v>
      </c>
      <c r="E189" s="35" t="str">
        <f>IF(LEN(VLOOKUP($A189,Questions!$B:$AA,22,FALSE))=0,"",VLOOKUP($A189,Questions!$B:$AA,22,FALSE))</f>
        <v xml:space="preserve"> </v>
      </c>
      <c r="F189" s="35" t="str">
        <f>IF(LEN(VLOOKUP($A189,Questions!$B:$AA,23,FALSE))=0,"",VLOOKUP($A189,Questions!$B:$AA,23,FALSE))</f>
        <v xml:space="preserve"> </v>
      </c>
      <c r="G189" s="35" t="str">
        <f>IF(LEN(VLOOKUP($A189,Questions!$B:$AA,24,FALSE))=0,"",VLOOKUP($A189,Questions!$B:$AA,24,FALSE))</f>
        <v xml:space="preserve"> </v>
      </c>
      <c r="H189" s="21" t="str">
        <f>IF(LEN(VLOOKUP($A189,Questions!$B:$AA,25,FALSE))=0,"",VLOOKUP($A189,Questions!$B:$AA,25,FALSE))</f>
        <v xml:space="preserve"> </v>
      </c>
      <c r="I189" s="36" t="str">
        <f>IF(LEN(VLOOKUP($A189,Questions!$B:$AA,26,FALSE))=0,"",VLOOKUP($A189,Questions!$B:$AA,26,FALSE))</f>
        <v xml:space="preserve"> </v>
      </c>
      <c r="J189" s="36" t="str">
        <f>IF(LEN(VLOOKUP($A189,Questions!$B:$AB,27,FALSE))=0,"",VLOOKUP($A189,Questions!$B:$AB,27,FALSE))</f>
        <v xml:space="preserve"> </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row>
    <row r="190" spans="1:259" ht="48" customHeight="1" x14ac:dyDescent="0.2">
      <c r="A190" s="14" t="s">
        <v>257</v>
      </c>
      <c r="B190" s="28" t="str">
        <f>VLOOKUP(A190,'HECVAT - Full'!A$26:B$285,2,FALSE)</f>
        <v>Are all components of the DRP reviewed at least annually and updated as needed to reflect change?</v>
      </c>
      <c r="C190" s="35" t="str">
        <f>IF(LEN(VLOOKUP($A190,Questions!$B:$AA,20,FALSE))=0,"",VLOOKUP($A190,Questions!$B:$AA,20,FALSE))</f>
        <v xml:space="preserve"> </v>
      </c>
      <c r="D190" s="37" t="str">
        <f>IF(LEN(VLOOKUP($A190,Questions!$B:$AA,21,FALSE))=0,"",VLOOKUP($A190,Questions!$B:$AA,21,FALSE))</f>
        <v xml:space="preserve"> </v>
      </c>
      <c r="E190" s="35" t="str">
        <f>IF(LEN(VLOOKUP($A190,Questions!$B:$AA,22,FALSE))=0,"",VLOOKUP($A190,Questions!$B:$AA,22,FALSE))</f>
        <v xml:space="preserve"> </v>
      </c>
      <c r="F190" s="35" t="str">
        <f>IF(LEN(VLOOKUP($A190,Questions!$B:$AA,23,FALSE))=0,"",VLOOKUP($A190,Questions!$B:$AA,23,FALSE))</f>
        <v xml:space="preserve"> </v>
      </c>
      <c r="G190" s="36" t="str">
        <f>IF(LEN(VLOOKUP($A190,Questions!$B:$AA,24,FALSE))=0,"",VLOOKUP($A190,Questions!$B:$AA,24,FALSE))</f>
        <v xml:space="preserve"> </v>
      </c>
      <c r="H190" s="21" t="str">
        <f>IF(LEN(VLOOKUP($A190,Questions!$B:$AA,25,FALSE))=0,"",VLOOKUP($A190,Questions!$B:$AA,25,FALSE))</f>
        <v xml:space="preserve"> </v>
      </c>
      <c r="I190" s="21" t="str">
        <f>IF(LEN(VLOOKUP($A190,Questions!$B:$AA,26,FALSE))=0,"",VLOOKUP($A190,Questions!$B:$AA,26,FALSE))</f>
        <v xml:space="preserve"> </v>
      </c>
      <c r="J190" s="21" t="str">
        <f>IF(LEN(VLOOKUP($A190,Questions!$B:$AB,27,FALSE))=0,"",VLOOKUP($A190,Questions!$B:$AB,27,FALSE))</f>
        <v xml:space="preserve"> </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row>
    <row r="191" spans="1:259" ht="36" customHeight="1" x14ac:dyDescent="0.2">
      <c r="A191" s="388" t="str">
        <f>IF($C$30="","Firewalls, IDS, IPS, and Networking",IF($C$30="Yes","FW/IDPS/Networks - Optional based on QUALIFIER response.","Firewalls, IDS, IPS, and Networking"))</f>
        <v>Firewalls, IDS, IPS, and Networking</v>
      </c>
      <c r="B191" s="388"/>
      <c r="C191" s="24" t="str">
        <f>C$22</f>
        <v>CIS Critical Security Controls v6.1</v>
      </c>
      <c r="D191" s="24" t="str">
        <f t="shared" ref="D191:J191" si="12">D$22</f>
        <v>HIPAA</v>
      </c>
      <c r="E191" s="24" t="str">
        <f t="shared" si="12"/>
        <v>ISO 27002:27013</v>
      </c>
      <c r="F191" s="24" t="str">
        <f t="shared" si="12"/>
        <v>NIST Cybersecurity Framework</v>
      </c>
      <c r="G191" s="24" t="str">
        <f t="shared" si="12"/>
        <v>NIST SP 800-171r1</v>
      </c>
      <c r="H191" s="24" t="str">
        <f t="shared" si="12"/>
        <v>NIST SP 800-53r4</v>
      </c>
      <c r="I191" s="24" t="str">
        <f t="shared" si="12"/>
        <v>PCI DSS</v>
      </c>
      <c r="J191" s="24" t="str">
        <f t="shared" si="12"/>
        <v>Trusted CI</v>
      </c>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row>
    <row r="192" spans="1:259" ht="36" customHeight="1" x14ac:dyDescent="0.2">
      <c r="A192" s="14" t="s">
        <v>258</v>
      </c>
      <c r="B192" s="28" t="str">
        <f>VLOOKUP(A192,'HECVAT - Full'!A$26:B$285,2,FALSE)</f>
        <v>Are you utilizing a stateful packet inspection (SPI) firewall?</v>
      </c>
      <c r="C192" s="35" t="str">
        <f>IF(LEN(VLOOKUP($A192,Questions!$B:$AA,20,FALSE))=0,"",VLOOKUP($A192,Questions!$B:$AA,20,FALSE))</f>
        <v xml:space="preserve"> </v>
      </c>
      <c r="D192" s="37" t="str">
        <f>IF(LEN(VLOOKUP($A192,Questions!$B:$AA,21,FALSE))=0,"",VLOOKUP($A192,Questions!$B:$AA,21,FALSE))</f>
        <v xml:space="preserve"> </v>
      </c>
      <c r="E192" s="35" t="str">
        <f>IF(LEN(VLOOKUP($A192,Questions!$B:$AA,22,FALSE))=0,"",VLOOKUP($A192,Questions!$B:$AA,22,FALSE))</f>
        <v xml:space="preserve"> </v>
      </c>
      <c r="F192" s="35" t="str">
        <f>IF(LEN(VLOOKUP($A192,Questions!$B:$AA,23,FALSE))=0,"",VLOOKUP($A192,Questions!$B:$AA,23,FALSE))</f>
        <v xml:space="preserve"> </v>
      </c>
      <c r="G192" s="36" t="str">
        <f>IF(LEN(VLOOKUP($A192,Questions!$B:$AA,24,FALSE))=0,"",VLOOKUP($A192,Questions!$B:$AA,24,FALSE))</f>
        <v xml:space="preserve"> </v>
      </c>
      <c r="H192" s="36" t="str">
        <f>IF(LEN(VLOOKUP($A192,Questions!$B:$AA,25,FALSE))=0,"",VLOOKUP($A192,Questions!$B:$AA,25,FALSE))</f>
        <v xml:space="preserve"> </v>
      </c>
      <c r="I192" s="255" t="str">
        <f>IF(LEN(VLOOKUP($A192,Questions!$B:$AA,26,FALSE))=0,"",VLOOKUP($A192,Questions!$B:$AA,26,FALSE))</f>
        <v xml:space="preserve"> </v>
      </c>
      <c r="J192" s="255" t="str">
        <f>IF(LEN(VLOOKUP($A192,Questions!$B:$AB,27,FALSE))=0,"",VLOOKUP($A192,Questions!$B:$AB,27,FALSE))</f>
        <v xml:space="preserve"> </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row>
    <row r="193" spans="1:259" ht="36" customHeight="1" x14ac:dyDescent="0.2">
      <c r="A193" s="14" t="s">
        <v>259</v>
      </c>
      <c r="B193" s="28" t="str">
        <f>VLOOKUP(A193,'HECVAT - Full'!A$26:B$285,2,FALSE)</f>
        <v>Is authority for firewall change approval documented?  Please list approver names or titles in Additional Info</v>
      </c>
      <c r="C193" s="35" t="str">
        <f>IF(LEN(VLOOKUP($A193,Questions!$B:$AA,20,FALSE))=0,"",VLOOKUP($A193,Questions!$B:$AA,20,FALSE))</f>
        <v xml:space="preserve"> </v>
      </c>
      <c r="D193" s="37" t="str">
        <f>IF(LEN(VLOOKUP($A193,Questions!$B:$AA,21,FALSE))=0,"",VLOOKUP($A193,Questions!$B:$AA,21,FALSE))</f>
        <v xml:space="preserve"> </v>
      </c>
      <c r="E193" s="35" t="str">
        <f>IF(LEN(VLOOKUP($A193,Questions!$B:$AA,22,FALSE))=0,"",VLOOKUP($A193,Questions!$B:$AA,22,FALSE))</f>
        <v xml:space="preserve"> </v>
      </c>
      <c r="F193" s="35" t="str">
        <f>IF(LEN(VLOOKUP($A193,Questions!$B:$AA,23,FALSE))=0,"",VLOOKUP($A193,Questions!$B:$AA,23,FALSE))</f>
        <v xml:space="preserve"> </v>
      </c>
      <c r="G193" s="36" t="str">
        <f>IF(LEN(VLOOKUP($A193,Questions!$B:$AA,24,FALSE))=0,"",VLOOKUP($A193,Questions!$B:$AA,24,FALSE))</f>
        <v xml:space="preserve"> </v>
      </c>
      <c r="H193" s="36" t="str">
        <f>IF(LEN(VLOOKUP($A193,Questions!$B:$AA,25,FALSE))=0,"",VLOOKUP($A193,Questions!$B:$AA,25,FALSE))</f>
        <v xml:space="preserve"> </v>
      </c>
      <c r="I193" s="255" t="str">
        <f>IF(LEN(VLOOKUP($A193,Questions!$B:$AA,26,FALSE))=0,"",VLOOKUP($A193,Questions!$B:$AA,26,FALSE))</f>
        <v xml:space="preserve"> </v>
      </c>
      <c r="J193" s="255" t="str">
        <f>IF(LEN(VLOOKUP($A193,Questions!$B:$AB,27,FALSE))=0,"",VLOOKUP($A193,Questions!$B:$AB,27,FALSE))</f>
        <v xml:space="preserve"> </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row>
    <row r="194" spans="1:259" ht="48" customHeight="1" x14ac:dyDescent="0.2">
      <c r="A194" s="14" t="s">
        <v>260</v>
      </c>
      <c r="B194" s="28" t="str">
        <f>VLOOKUP(A194,'HECVAT - Full'!A$26:B$285,2,FALSE)</f>
        <v>Do you have a documented policy for firewall change requests?</v>
      </c>
      <c r="C194" s="35" t="str">
        <f>IF(LEN(VLOOKUP($A194,Questions!$B:$AA,20,FALSE))=0,"",VLOOKUP($A194,Questions!$B:$AA,20,FALSE))</f>
        <v xml:space="preserve"> </v>
      </c>
      <c r="D194" s="37" t="str">
        <f>IF(LEN(VLOOKUP($A194,Questions!$B:$AA,21,FALSE))=0,"",VLOOKUP($A194,Questions!$B:$AA,21,FALSE))</f>
        <v xml:space="preserve"> </v>
      </c>
      <c r="E194" s="35" t="str">
        <f>IF(LEN(VLOOKUP($A194,Questions!$B:$AA,22,FALSE))=0,"",VLOOKUP($A194,Questions!$B:$AA,22,FALSE))</f>
        <v xml:space="preserve"> </v>
      </c>
      <c r="F194" s="35" t="str">
        <f>IF(LEN(VLOOKUP($A194,Questions!$B:$AA,23,FALSE))=0,"",VLOOKUP($A194,Questions!$B:$AA,23,FALSE))</f>
        <v xml:space="preserve"> </v>
      </c>
      <c r="G194" s="36" t="str">
        <f>IF(LEN(VLOOKUP($A194,Questions!$B:$AA,24,FALSE))=0,"",VLOOKUP($A194,Questions!$B:$AA,24,FALSE))</f>
        <v xml:space="preserve"> </v>
      </c>
      <c r="H194" s="36" t="str">
        <f>IF(LEN(VLOOKUP($A194,Questions!$B:$AA,25,FALSE))=0,"",VLOOKUP($A194,Questions!$B:$AA,25,FALSE))</f>
        <v xml:space="preserve"> </v>
      </c>
      <c r="I194" s="255" t="str">
        <f>IF(LEN(VLOOKUP($A194,Questions!$B:$AA,26,FALSE))=0,"",VLOOKUP($A194,Questions!$B:$AA,26,FALSE))</f>
        <v xml:space="preserve"> </v>
      </c>
      <c r="J194" s="255" t="str">
        <f>IF(LEN(VLOOKUP($A194,Questions!$B:$AB,27,FALSE))=0,"",VLOOKUP($A194,Questions!$B:$AB,27,FALSE))</f>
        <v xml:space="preserve"> </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row>
    <row r="195" spans="1:259" ht="36" customHeight="1" x14ac:dyDescent="0.2">
      <c r="A195" s="14" t="s">
        <v>261</v>
      </c>
      <c r="B195" s="28" t="str">
        <f>VLOOKUP(A195,'HECVAT - Full'!A$26:B$285,2,FALSE)</f>
        <v>Have you implemented an Intrusion Detection System (network-based)?</v>
      </c>
      <c r="C195" s="35" t="str">
        <f>IF(LEN(VLOOKUP($A195,Questions!$B:$AA,20,FALSE))=0,"",VLOOKUP($A195,Questions!$B:$AA,20,FALSE))</f>
        <v xml:space="preserve"> </v>
      </c>
      <c r="D195" s="37" t="str">
        <f>IF(LEN(VLOOKUP($A195,Questions!$B:$AA,21,FALSE))=0,"",VLOOKUP($A195,Questions!$B:$AA,21,FALSE))</f>
        <v xml:space="preserve"> </v>
      </c>
      <c r="E195" s="35" t="str">
        <f>IF(LEN(VLOOKUP($A195,Questions!$B:$AA,22,FALSE))=0,"",VLOOKUP($A195,Questions!$B:$AA,22,FALSE))</f>
        <v xml:space="preserve"> </v>
      </c>
      <c r="F195" s="35" t="str">
        <f>IF(LEN(VLOOKUP($A195,Questions!$B:$AA,23,FALSE))=0,"",VLOOKUP($A195,Questions!$B:$AA,23,FALSE))</f>
        <v xml:space="preserve"> </v>
      </c>
      <c r="G195" s="36" t="str">
        <f>IF(LEN(VLOOKUP($A195,Questions!$B:$AA,24,FALSE))=0,"",VLOOKUP($A195,Questions!$B:$AA,24,FALSE))</f>
        <v xml:space="preserve"> </v>
      </c>
      <c r="H195" s="36" t="str">
        <f>IF(LEN(VLOOKUP($A195,Questions!$B:$AA,25,FALSE))=0,"",VLOOKUP($A195,Questions!$B:$AA,25,FALSE))</f>
        <v xml:space="preserve"> </v>
      </c>
      <c r="I195" s="255" t="str">
        <f>IF(LEN(VLOOKUP($A195,Questions!$B:$AA,26,FALSE))=0,"",VLOOKUP($A195,Questions!$B:$AA,26,FALSE))</f>
        <v xml:space="preserve"> </v>
      </c>
      <c r="J195" s="255" t="str">
        <f>IF(LEN(VLOOKUP($A195,Questions!$B:$AB,27,FALSE))=0,"",VLOOKUP($A195,Questions!$B:$AB,27,FALSE))</f>
        <v xml:space="preserve"> </v>
      </c>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row>
    <row r="196" spans="1:259" ht="36" customHeight="1" x14ac:dyDescent="0.2">
      <c r="A196" s="14" t="s">
        <v>262</v>
      </c>
      <c r="B196" s="28" t="str">
        <f>VLOOKUP(A196,'HECVAT - Full'!A$26:B$285,2,FALSE)</f>
        <v>Have you implemented an Intrusion Prevention System (network-based)?</v>
      </c>
      <c r="C196" s="35" t="str">
        <f>IF(LEN(VLOOKUP($A196,Questions!$B:$AA,20,FALSE))=0,"",VLOOKUP($A196,Questions!$B:$AA,20,FALSE))</f>
        <v xml:space="preserve"> </v>
      </c>
      <c r="D196" s="37" t="str">
        <f>IF(LEN(VLOOKUP($A196,Questions!$B:$AA,21,FALSE))=0,"",VLOOKUP($A196,Questions!$B:$AA,21,FALSE))</f>
        <v xml:space="preserve"> </v>
      </c>
      <c r="E196" s="35" t="str">
        <f>IF(LEN(VLOOKUP($A196,Questions!$B:$AA,22,FALSE))=0,"",VLOOKUP($A196,Questions!$B:$AA,22,FALSE))</f>
        <v xml:space="preserve"> </v>
      </c>
      <c r="F196" s="35" t="str">
        <f>IF(LEN(VLOOKUP($A196,Questions!$B:$AA,23,FALSE))=0,"",VLOOKUP($A196,Questions!$B:$AA,23,FALSE))</f>
        <v xml:space="preserve"> </v>
      </c>
      <c r="G196" s="35" t="str">
        <f>IF(LEN(VLOOKUP($A196,Questions!$B:$AA,24,FALSE))=0,"",VLOOKUP($A196,Questions!$B:$AA,24,FALSE))</f>
        <v xml:space="preserve"> </v>
      </c>
      <c r="H196" s="35" t="str">
        <f>IF(LEN(VLOOKUP($A196,Questions!$B:$AA,25,FALSE))=0,"",VLOOKUP($A196,Questions!$B:$AA,25,FALSE))</f>
        <v xml:space="preserve"> </v>
      </c>
      <c r="I196" s="255" t="str">
        <f>IF(LEN(VLOOKUP($A196,Questions!$B:$AA,26,FALSE))=0,"",VLOOKUP($A196,Questions!$B:$AA,26,FALSE))</f>
        <v xml:space="preserve"> </v>
      </c>
      <c r="J196" s="255" t="str">
        <f>IF(LEN(VLOOKUP($A196,Questions!$B:$AB,27,FALSE))=0,"",VLOOKUP($A196,Questions!$B:$AB,27,FALSE))</f>
        <v xml:space="preserve"> </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row>
    <row r="197" spans="1:259" ht="36" customHeight="1" x14ac:dyDescent="0.2">
      <c r="A197" s="14" t="s">
        <v>263</v>
      </c>
      <c r="B197" s="28" t="str">
        <f>VLOOKUP(A197,'HECVAT - Full'!A$26:B$285,2,FALSE)</f>
        <v>Do you employ host-based intrusion detection?</v>
      </c>
      <c r="C197" s="35" t="str">
        <f>IF(LEN(VLOOKUP($A197,Questions!$B:$AA,20,FALSE))=0,"",VLOOKUP($A197,Questions!$B:$AA,20,FALSE))</f>
        <v xml:space="preserve"> </v>
      </c>
      <c r="D197" s="37" t="str">
        <f>IF(LEN(VLOOKUP($A197,Questions!$B:$AA,21,FALSE))=0,"",VLOOKUP($A197,Questions!$B:$AA,21,FALSE))</f>
        <v xml:space="preserve"> </v>
      </c>
      <c r="E197" s="35" t="str">
        <f>IF(LEN(VLOOKUP($A197,Questions!$B:$AA,22,FALSE))=0,"",VLOOKUP($A197,Questions!$B:$AA,22,FALSE))</f>
        <v xml:space="preserve"> </v>
      </c>
      <c r="F197" s="35" t="str">
        <f>IF(LEN(VLOOKUP($A197,Questions!$B:$AA,23,FALSE))=0,"",VLOOKUP($A197,Questions!$B:$AA,23,FALSE))</f>
        <v xml:space="preserve"> </v>
      </c>
      <c r="G197" s="35" t="str">
        <f>IF(LEN(VLOOKUP($A197,Questions!$B:$AA,24,FALSE))=0,"",VLOOKUP($A197,Questions!$B:$AA,24,FALSE))</f>
        <v xml:space="preserve"> </v>
      </c>
      <c r="H197" s="35" t="str">
        <f>IF(LEN(VLOOKUP($A197,Questions!$B:$AA,25,FALSE))=0,"",VLOOKUP($A197,Questions!$B:$AA,25,FALSE))</f>
        <v xml:space="preserve"> </v>
      </c>
      <c r="I197" s="255" t="str">
        <f>IF(LEN(VLOOKUP($A197,Questions!$B:$AA,26,FALSE))=0,"",VLOOKUP($A197,Questions!$B:$AA,26,FALSE))</f>
        <v xml:space="preserve"> </v>
      </c>
      <c r="J197" s="255" t="str">
        <f>IF(LEN(VLOOKUP($A197,Questions!$B:$AB,27,FALSE))=0,"",VLOOKUP($A197,Questions!$B:$AB,27,FALSE))</f>
        <v xml:space="preserve"> </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row>
    <row r="198" spans="1:259" ht="36" customHeight="1" x14ac:dyDescent="0.2">
      <c r="A198" s="14" t="s">
        <v>264</v>
      </c>
      <c r="B198" s="28" t="str">
        <f>VLOOKUP(A198,'HECVAT - Full'!A$26:B$285,2,FALSE)</f>
        <v>Do you employ host-based intrusion prevention?</v>
      </c>
      <c r="C198" s="35" t="str">
        <f>IF(LEN(VLOOKUP($A198,Questions!$B:$AA,20,FALSE))=0,"",VLOOKUP($A198,Questions!$B:$AA,20,FALSE))</f>
        <v xml:space="preserve"> </v>
      </c>
      <c r="D198" s="37" t="str">
        <f>IF(LEN(VLOOKUP($A198,Questions!$B:$AA,21,FALSE))=0,"",VLOOKUP($A198,Questions!$B:$AA,21,FALSE))</f>
        <v xml:space="preserve"> </v>
      </c>
      <c r="E198" s="35" t="str">
        <f>IF(LEN(VLOOKUP($A198,Questions!$B:$AA,22,FALSE))=0,"",VLOOKUP($A198,Questions!$B:$AA,22,FALSE))</f>
        <v xml:space="preserve"> </v>
      </c>
      <c r="F198" s="35" t="str">
        <f>IF(LEN(VLOOKUP($A198,Questions!$B:$AA,23,FALSE))=0,"",VLOOKUP($A198,Questions!$B:$AA,23,FALSE))</f>
        <v xml:space="preserve"> </v>
      </c>
      <c r="G198" s="35" t="str">
        <f>IF(LEN(VLOOKUP($A198,Questions!$B:$AA,24,FALSE))=0,"",VLOOKUP($A198,Questions!$B:$AA,24,FALSE))</f>
        <v xml:space="preserve"> </v>
      </c>
      <c r="H198" s="35" t="str">
        <f>IF(LEN(VLOOKUP($A198,Questions!$B:$AA,25,FALSE))=0,"",VLOOKUP($A198,Questions!$B:$AA,25,FALSE))</f>
        <v xml:space="preserve"> </v>
      </c>
      <c r="I198" s="255" t="str">
        <f>IF(LEN(VLOOKUP($A198,Questions!$B:$AA,26,FALSE))=0,"",VLOOKUP($A198,Questions!$B:$AA,26,FALSE))</f>
        <v xml:space="preserve"> </v>
      </c>
      <c r="J198" s="255" t="str">
        <f>IF(LEN(VLOOKUP($A198,Questions!$B:$AB,27,FALSE))=0,"",VLOOKUP($A198,Questions!$B:$AB,27,FALSE))</f>
        <v xml:space="preserve"> </v>
      </c>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row>
    <row r="199" spans="1:259" ht="36" customHeight="1" x14ac:dyDescent="0.2">
      <c r="A199" s="14" t="s">
        <v>265</v>
      </c>
      <c r="B199" s="28" t="str">
        <f>VLOOKUP(A199,'HECVAT - Full'!A$26:B$285,2,FALSE)</f>
        <v>Are you employing any next-generation persistent threat (NGPT) monitoring?</v>
      </c>
      <c r="C199" s="35" t="str">
        <f>IF(LEN(VLOOKUP($A199,Questions!$B:$AA,20,FALSE))=0,"",VLOOKUP($A199,Questions!$B:$AA,20,FALSE))</f>
        <v xml:space="preserve"> </v>
      </c>
      <c r="D199" s="37" t="str">
        <f>IF(LEN(VLOOKUP($A199,Questions!$B:$AA,21,FALSE))=0,"",VLOOKUP($A199,Questions!$B:$AA,21,FALSE))</f>
        <v xml:space="preserve"> </v>
      </c>
      <c r="E199" s="35" t="str">
        <f>IF(LEN(VLOOKUP($A199,Questions!$B:$AA,22,FALSE))=0,"",VLOOKUP($A199,Questions!$B:$AA,22,FALSE))</f>
        <v xml:space="preserve"> </v>
      </c>
      <c r="F199" s="35" t="str">
        <f>IF(LEN(VLOOKUP($A199,Questions!$B:$AA,23,FALSE))=0,"",VLOOKUP($A199,Questions!$B:$AA,23,FALSE))</f>
        <v xml:space="preserve"> </v>
      </c>
      <c r="G199" s="35" t="str">
        <f>IF(LEN(VLOOKUP($A199,Questions!$B:$AA,24,FALSE))=0,"",VLOOKUP($A199,Questions!$B:$AA,24,FALSE))</f>
        <v xml:space="preserve"> </v>
      </c>
      <c r="H199" s="35" t="str">
        <f>IF(LEN(VLOOKUP($A199,Questions!$B:$AA,25,FALSE))=0,"",VLOOKUP($A199,Questions!$B:$AA,25,FALSE))</f>
        <v xml:space="preserve"> </v>
      </c>
      <c r="I199" s="255" t="str">
        <f>IF(LEN(VLOOKUP($A199,Questions!$B:$AA,26,FALSE))=0,"",VLOOKUP($A199,Questions!$B:$AA,26,FALSE))</f>
        <v xml:space="preserve"> </v>
      </c>
      <c r="J199" s="255" t="str">
        <f>IF(LEN(VLOOKUP($A199,Questions!$B:$AB,27,FALSE))=0,"",VLOOKUP($A199,Questions!$B:$AB,27,FALSE))</f>
        <v xml:space="preserve"> </v>
      </c>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row>
    <row r="200" spans="1:259" ht="48" customHeight="1" x14ac:dyDescent="0.2">
      <c r="A200" s="14" t="s">
        <v>266</v>
      </c>
      <c r="B200" s="28" t="str">
        <f>VLOOKUP(A200,'HECVAT - Full'!A$26:B$285,2,FALSE)</f>
        <v>Do you monitor for intrusions on a 24x7x365 basis?</v>
      </c>
      <c r="C200" s="35" t="str">
        <f>IF(LEN(VLOOKUP($A200,Questions!$B:$AA,20,FALSE))=0,"",VLOOKUP($A200,Questions!$B:$AA,20,FALSE))</f>
        <v xml:space="preserve"> </v>
      </c>
      <c r="D200" s="37" t="str">
        <f>IF(LEN(VLOOKUP($A200,Questions!$B:$AA,21,FALSE))=0,"",VLOOKUP($A200,Questions!$B:$AA,21,FALSE))</f>
        <v xml:space="preserve"> </v>
      </c>
      <c r="E200" s="35" t="str">
        <f>IF(LEN(VLOOKUP($A200,Questions!$B:$AA,22,FALSE))=0,"",VLOOKUP($A200,Questions!$B:$AA,22,FALSE))</f>
        <v xml:space="preserve"> </v>
      </c>
      <c r="F200" s="36" t="str">
        <f>IF(LEN(VLOOKUP($A200,Questions!$B:$AA,23,FALSE))=0,"",VLOOKUP($A200,Questions!$B:$AA,23,FALSE))</f>
        <v xml:space="preserve"> </v>
      </c>
      <c r="G200" s="35" t="str">
        <f>IF(LEN(VLOOKUP($A200,Questions!$B:$AA,24,FALSE))=0,"",VLOOKUP($A200,Questions!$B:$AA,24,FALSE))</f>
        <v xml:space="preserve"> </v>
      </c>
      <c r="H200" s="35" t="str">
        <f>IF(LEN(VLOOKUP($A200,Questions!$B:$AA,25,FALSE))=0,"",VLOOKUP($A200,Questions!$B:$AA,25,FALSE))</f>
        <v xml:space="preserve"> </v>
      </c>
      <c r="I200" s="255" t="str">
        <f>IF(LEN(VLOOKUP($A200,Questions!$B:$AA,26,FALSE))=0,"",VLOOKUP($A200,Questions!$B:$AA,26,FALSE))</f>
        <v xml:space="preserve"> </v>
      </c>
      <c r="J200" s="255" t="str">
        <f>IF(LEN(VLOOKUP($A200,Questions!$B:$AB,27,FALSE))=0,"",VLOOKUP($A200,Questions!$B:$AB,27,FALSE))</f>
        <v xml:space="preserve"> </v>
      </c>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row>
    <row r="201" spans="1:259" ht="36" customHeight="1" x14ac:dyDescent="0.2">
      <c r="A201" s="14" t="s">
        <v>267</v>
      </c>
      <c r="B201" s="28" t="str">
        <f>VLOOKUP(A201,'HECVAT - Full'!A$26:B$285,2,FALSE)</f>
        <v>Is intrusion monitoring performed internally or by a third-party service?</v>
      </c>
      <c r="C201" s="35" t="str">
        <f>IF(LEN(VLOOKUP($A201,Questions!$B:$AA,20,FALSE))=0,"",VLOOKUP($A201,Questions!$B:$AA,20,FALSE))</f>
        <v xml:space="preserve"> </v>
      </c>
      <c r="D201" s="37" t="str">
        <f>IF(LEN(VLOOKUP($A201,Questions!$B:$AA,21,FALSE))=0,"",VLOOKUP($A201,Questions!$B:$AA,21,FALSE))</f>
        <v xml:space="preserve"> </v>
      </c>
      <c r="E201" s="35" t="str">
        <f>IF(LEN(VLOOKUP($A201,Questions!$B:$AA,22,FALSE))=0,"",VLOOKUP($A201,Questions!$B:$AA,22,FALSE))</f>
        <v xml:space="preserve"> </v>
      </c>
      <c r="F201" s="35" t="str">
        <f>IF(LEN(VLOOKUP($A201,Questions!$B:$AA,23,FALSE))=0,"",VLOOKUP($A201,Questions!$B:$AA,23,FALSE))</f>
        <v xml:space="preserve"> </v>
      </c>
      <c r="G201" s="35" t="str">
        <f>IF(LEN(VLOOKUP($A201,Questions!$B:$AA,24,FALSE))=0,"",VLOOKUP($A201,Questions!$B:$AA,24,FALSE))</f>
        <v xml:space="preserve"> </v>
      </c>
      <c r="H201" s="35" t="str">
        <f>IF(LEN(VLOOKUP($A201,Questions!$B:$AA,25,FALSE))=0,"",VLOOKUP($A201,Questions!$B:$AA,25,FALSE))</f>
        <v xml:space="preserve"> </v>
      </c>
      <c r="I201" s="255" t="str">
        <f>IF(LEN(VLOOKUP($A201,Questions!$B:$AA,26,FALSE))=0,"",VLOOKUP($A201,Questions!$B:$AA,26,FALSE))</f>
        <v xml:space="preserve"> </v>
      </c>
      <c r="J201" s="255" t="str">
        <f>IF(LEN(VLOOKUP($A201,Questions!$B:$AB,27,FALSE))=0,"",VLOOKUP($A201,Questions!$B:$AB,27,FALSE))</f>
        <v xml:space="preserve"> </v>
      </c>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row>
    <row r="202" spans="1:259" ht="36" customHeight="1" x14ac:dyDescent="0.2">
      <c r="A202" s="14" t="s">
        <v>268</v>
      </c>
      <c r="B202" s="28" t="str">
        <f>VLOOKUP(A202,'HECVAT - Full'!A$26:B$285,2,FALSE)</f>
        <v>Are audit logs available for all changes to the network, firewall, IDS, and IPS systems?</v>
      </c>
      <c r="C202" s="35" t="str">
        <f>IF(LEN(VLOOKUP($A202,Questions!$B:$AA,20,FALSE))=0,"",VLOOKUP($A202,Questions!$B:$AA,20,FALSE))</f>
        <v xml:space="preserve"> </v>
      </c>
      <c r="D202" s="37" t="str">
        <f>IF(LEN(VLOOKUP($A202,Questions!$B:$AA,21,FALSE))=0,"",VLOOKUP($A202,Questions!$B:$AA,21,FALSE))</f>
        <v xml:space="preserve"> </v>
      </c>
      <c r="E202" s="35" t="str">
        <f>IF(LEN(VLOOKUP($A202,Questions!$B:$AA,22,FALSE))=0,"",VLOOKUP($A202,Questions!$B:$AA,22,FALSE))</f>
        <v xml:space="preserve"> </v>
      </c>
      <c r="F202" s="35" t="str">
        <f>IF(LEN(VLOOKUP($A202,Questions!$B:$AA,23,FALSE))=0,"",VLOOKUP($A202,Questions!$B:$AA,23,FALSE))</f>
        <v xml:space="preserve"> </v>
      </c>
      <c r="G202" s="35" t="str">
        <f>IF(LEN(VLOOKUP($A202,Questions!$B:$AA,24,FALSE))=0,"",VLOOKUP($A202,Questions!$B:$AA,24,FALSE))</f>
        <v xml:space="preserve"> </v>
      </c>
      <c r="H202" s="35" t="str">
        <f>IF(LEN(VLOOKUP($A202,Questions!$B:$AA,25,FALSE))=0,"",VLOOKUP($A202,Questions!$B:$AA,25,FALSE))</f>
        <v xml:space="preserve"> </v>
      </c>
      <c r="I202" s="255" t="str">
        <f>IF(LEN(VLOOKUP($A202,Questions!$B:$AA,26,FALSE))=0,"",VLOOKUP($A202,Questions!$B:$AA,26,FALSE))</f>
        <v xml:space="preserve"> </v>
      </c>
      <c r="J202" s="255" t="str">
        <f>IF(LEN(VLOOKUP($A202,Questions!$B:$AB,27,FALSE))=0,"",VLOOKUP($A202,Questions!$B:$AB,27,FALSE))</f>
        <v xml:space="preserve"> </v>
      </c>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row>
    <row r="203" spans="1:259" ht="36" customHeight="1" x14ac:dyDescent="0.2">
      <c r="A203" s="388" t="str">
        <f>IF($C$30="","Policies, Procedures, and Processes",IF($C$30="Yes","Pol/Pro/Proc - Optional based on QUALIFIER response.","Policies, Procedures, and Processes"))</f>
        <v>Policies, Procedures, and Processes</v>
      </c>
      <c r="B203" s="388"/>
      <c r="C203" s="24" t="str">
        <f>C$22</f>
        <v>CIS Critical Security Controls v6.1</v>
      </c>
      <c r="D203" s="24" t="str">
        <f t="shared" ref="D203:J203" si="13">D$22</f>
        <v>HIPAA</v>
      </c>
      <c r="E203" s="24" t="str">
        <f t="shared" si="13"/>
        <v>ISO 27002:27013</v>
      </c>
      <c r="F203" s="24" t="str">
        <f t="shared" si="13"/>
        <v>NIST Cybersecurity Framework</v>
      </c>
      <c r="G203" s="24" t="str">
        <f t="shared" si="13"/>
        <v>NIST SP 800-171r1</v>
      </c>
      <c r="H203" s="24" t="str">
        <f t="shared" si="13"/>
        <v>NIST SP 800-53r4</v>
      </c>
      <c r="I203" s="24" t="str">
        <f t="shared" si="13"/>
        <v>PCI DSS</v>
      </c>
      <c r="J203" s="24" t="str">
        <f t="shared" si="13"/>
        <v>Trusted CI</v>
      </c>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row>
    <row r="204" spans="1:259" ht="72" customHeight="1" x14ac:dyDescent="0.2">
      <c r="A204" s="14" t="s">
        <v>269</v>
      </c>
      <c r="B204" s="28" t="str">
        <f>VLOOKUP(A204,'HECVAT - Full'!A$26:B$285,2,FALSE)</f>
        <v>Can you share the organization chart, mission statement, and policies for your information security unit?</v>
      </c>
      <c r="C204" s="36" t="str">
        <f>IF(LEN(VLOOKUP($A204,Questions!$B:$AA,20,FALSE))=0,"",VLOOKUP($A204,Questions!$B:$AA,20,FALSE))</f>
        <v xml:space="preserve"> </v>
      </c>
      <c r="D204" s="36" t="str">
        <f>IF(LEN(VLOOKUP($A204,Questions!$B:$AA,21,FALSE))=0,"",VLOOKUP($A204,Questions!$B:$AA,21,FALSE))</f>
        <v xml:space="preserve"> </v>
      </c>
      <c r="E204" s="35" t="str">
        <f>IF(LEN(VLOOKUP($A204,Questions!$B:$AA,22,FALSE))=0,"",VLOOKUP($A204,Questions!$B:$AA,22,FALSE))</f>
        <v xml:space="preserve"> </v>
      </c>
      <c r="F204" s="35" t="str">
        <f>IF(LEN(VLOOKUP($A204,Questions!$B:$AA,23,FALSE))=0,"",VLOOKUP($A204,Questions!$B:$AA,23,FALSE))</f>
        <v xml:space="preserve"> </v>
      </c>
      <c r="G204" s="35" t="str">
        <f>IF(LEN(VLOOKUP($A204,Questions!$B:$AA,24,FALSE))=0,"",VLOOKUP($A204,Questions!$B:$AA,24,FALSE))</f>
        <v xml:space="preserve"> </v>
      </c>
      <c r="H204" s="35" t="str">
        <f>IF(LEN(VLOOKUP($A204,Questions!$B:$AA,25,FALSE))=0,"",VLOOKUP($A204,Questions!$B:$AA,25,FALSE))</f>
        <v xml:space="preserve"> </v>
      </c>
      <c r="I204" s="35" t="str">
        <f>IF(LEN(VLOOKUP($A204,Questions!$B:$AA,26,FALSE))=0,"",VLOOKUP($A204,Questions!$B:$AA,26,FALSE))</f>
        <v xml:space="preserve"> </v>
      </c>
      <c r="J204" s="35" t="str">
        <f>IF(LEN(VLOOKUP($A204,Questions!$B:$AB,27,FALSE))=0,"",VLOOKUP($A204,Questions!$B:$AB,27,FALSE))</f>
        <v xml:space="preserve"> </v>
      </c>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row>
    <row r="205" spans="1:259" ht="36" customHeight="1" x14ac:dyDescent="0.2">
      <c r="A205" s="14" t="s">
        <v>270</v>
      </c>
      <c r="B205" s="28" t="str">
        <f>VLOOKUP(A205,'HECVAT - Full'!A$26:B$285,2,FALSE)</f>
        <v>Do you have a documented patch management process?</v>
      </c>
      <c r="C205" s="35" t="str">
        <f>IF(LEN(VLOOKUP($A205,Questions!$B:$AA,20,FALSE))=0,"",VLOOKUP($A205,Questions!$B:$AA,20,FALSE))</f>
        <v xml:space="preserve"> </v>
      </c>
      <c r="D205" s="36" t="str">
        <f>IF(LEN(VLOOKUP($A205,Questions!$B:$AA,21,FALSE))=0,"",VLOOKUP($A205,Questions!$B:$AA,21,FALSE))</f>
        <v xml:space="preserve"> </v>
      </c>
      <c r="E205" s="35" t="str">
        <f>IF(LEN(VLOOKUP($A205,Questions!$B:$AA,22,FALSE))=0,"",VLOOKUP($A205,Questions!$B:$AA,22,FALSE))</f>
        <v xml:space="preserve"> </v>
      </c>
      <c r="F205" s="35" t="str">
        <f>IF(LEN(VLOOKUP($A205,Questions!$B:$AA,23,FALSE))=0,"",VLOOKUP($A205,Questions!$B:$AA,23,FALSE))</f>
        <v xml:space="preserve"> </v>
      </c>
      <c r="G205" s="36" t="str">
        <f>IF(LEN(VLOOKUP($A205,Questions!$B:$AA,24,FALSE))=0,"",VLOOKUP($A205,Questions!$B:$AA,24,FALSE))</f>
        <v xml:space="preserve"> </v>
      </c>
      <c r="H205" s="35" t="str">
        <f>IF(LEN(VLOOKUP($A205,Questions!$B:$AA,25,FALSE))=0,"",VLOOKUP($A205,Questions!$B:$AA,25,FALSE))</f>
        <v xml:space="preserve"> </v>
      </c>
      <c r="I205" s="35" t="str">
        <f>IF(LEN(VLOOKUP($A205,Questions!$B:$AA,26,FALSE))=0,"",VLOOKUP($A205,Questions!$B:$AA,26,FALSE))</f>
        <v xml:space="preserve"> </v>
      </c>
      <c r="J205" s="35" t="str">
        <f>IF(LEN(VLOOKUP($A205,Questions!$B:$AB,27,FALSE))=0,"",VLOOKUP($A205,Questions!$B:$AB,27,FALSE))</f>
        <v xml:space="preserve"> </v>
      </c>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row>
    <row r="206" spans="1:259" ht="36" customHeight="1" x14ac:dyDescent="0.2">
      <c r="A206" s="14" t="s">
        <v>271</v>
      </c>
      <c r="B206" s="28" t="str">
        <f>VLOOKUP(A206,'HECVAT - Full'!A$26:B$285,2,FALSE)</f>
        <v>Can you accommodate encryption requirements using open standards?</v>
      </c>
      <c r="C206" s="35" t="str">
        <f>IF(LEN(VLOOKUP($A206,Questions!$B:$AA,20,FALSE))=0,"",VLOOKUP($A206,Questions!$B:$AA,20,FALSE))</f>
        <v xml:space="preserve"> </v>
      </c>
      <c r="D206" s="36" t="str">
        <f>IF(LEN(VLOOKUP($A206,Questions!$B:$AA,21,FALSE))=0,"",VLOOKUP($A206,Questions!$B:$AA,21,FALSE))</f>
        <v xml:space="preserve"> </v>
      </c>
      <c r="E206" s="35" t="str">
        <f>IF(LEN(VLOOKUP($A206,Questions!$B:$AA,22,FALSE))=0,"",VLOOKUP($A206,Questions!$B:$AA,22,FALSE))</f>
        <v xml:space="preserve"> </v>
      </c>
      <c r="F206" s="36" t="str">
        <f>IF(LEN(VLOOKUP($A206,Questions!$B:$AA,23,FALSE))=0,"",VLOOKUP($A206,Questions!$B:$AA,23,FALSE))</f>
        <v xml:space="preserve"> </v>
      </c>
      <c r="G206" s="36" t="str">
        <f>IF(LEN(VLOOKUP($A206,Questions!$B:$AA,24,FALSE))=0,"",VLOOKUP($A206,Questions!$B:$AA,24,FALSE))</f>
        <v xml:space="preserve"> </v>
      </c>
      <c r="H206" s="35" t="str">
        <f>IF(LEN(VLOOKUP($A206,Questions!$B:$AA,25,FALSE))=0,"",VLOOKUP($A206,Questions!$B:$AA,25,FALSE))</f>
        <v xml:space="preserve"> </v>
      </c>
      <c r="I206" s="35" t="str">
        <f>IF(LEN(VLOOKUP($A206,Questions!$B:$AA,26,FALSE))=0,"",VLOOKUP($A206,Questions!$B:$AA,26,FALSE))</f>
        <v xml:space="preserve"> </v>
      </c>
      <c r="J206" s="35" t="str">
        <f>IF(LEN(VLOOKUP($A206,Questions!$B:$AB,27,FALSE))=0,"",VLOOKUP($A206,Questions!$B:$AB,27,FALSE))</f>
        <v xml:space="preserve"> </v>
      </c>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row>
    <row r="207" spans="1:259" ht="48" customHeight="1" x14ac:dyDescent="0.2">
      <c r="A207" s="14" t="s">
        <v>272</v>
      </c>
      <c r="B207" s="28" t="str">
        <f>VLOOKUP(A207,'HECVAT - Full'!A$26:B$285,2,FALSE)</f>
        <v>Are information security principles designed into the product lifecycle?</v>
      </c>
      <c r="C207" s="35" t="str">
        <f>IF(LEN(VLOOKUP($A207,Questions!$B:$AA,20,FALSE))=0,"",VLOOKUP($A207,Questions!$B:$AA,20,FALSE))</f>
        <v xml:space="preserve"> </v>
      </c>
      <c r="D207" s="36" t="str">
        <f>IF(LEN(VLOOKUP($A207,Questions!$B:$AA,21,FALSE))=0,"",VLOOKUP($A207,Questions!$B:$AA,21,FALSE))</f>
        <v xml:space="preserve"> </v>
      </c>
      <c r="E207" s="35" t="str">
        <f>IF(LEN(VLOOKUP($A207,Questions!$B:$AA,22,FALSE))=0,"",VLOOKUP($A207,Questions!$B:$AA,22,FALSE))</f>
        <v xml:space="preserve"> </v>
      </c>
      <c r="F207" s="36" t="str">
        <f>IF(LEN(VLOOKUP($A207,Questions!$B:$AA,23,FALSE))=0,"",VLOOKUP($A207,Questions!$B:$AA,23,FALSE))</f>
        <v xml:space="preserve"> </v>
      </c>
      <c r="G207" s="36" t="str">
        <f>IF(LEN(VLOOKUP($A207,Questions!$B:$AA,24,FALSE))=0,"",VLOOKUP($A207,Questions!$B:$AA,24,FALSE))</f>
        <v xml:space="preserve"> </v>
      </c>
      <c r="H207" s="35" t="str">
        <f>IF(LEN(VLOOKUP($A207,Questions!$B:$AA,25,FALSE))=0,"",VLOOKUP($A207,Questions!$B:$AA,25,FALSE))</f>
        <v xml:space="preserve"> </v>
      </c>
      <c r="I207" s="35" t="str">
        <f>IF(LEN(VLOOKUP($A207,Questions!$B:$AA,26,FALSE))=0,"",VLOOKUP($A207,Questions!$B:$AA,26,FALSE))</f>
        <v xml:space="preserve"> </v>
      </c>
      <c r="J207" s="35" t="str">
        <f>IF(LEN(VLOOKUP($A207,Questions!$B:$AB,27,FALSE))=0,"",VLOOKUP($A207,Questions!$B:$AB,27,FALSE))</f>
        <v xml:space="preserve"> </v>
      </c>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row>
    <row r="208" spans="1:259" ht="48" customHeight="1" x14ac:dyDescent="0.2">
      <c r="A208" s="14" t="s">
        <v>273</v>
      </c>
      <c r="B208" s="28" t="str">
        <f>VLOOKUP(A208,'HECVAT - Full'!A$26:B$285,2,FALSE)</f>
        <v>Do you have a documented systems development life cycle (SDLC)?</v>
      </c>
      <c r="C208" s="35" t="str">
        <f>IF(LEN(VLOOKUP($A208,Questions!$B:$AA,20,FALSE))=0,"",VLOOKUP($A208,Questions!$B:$AA,20,FALSE))</f>
        <v xml:space="preserve"> </v>
      </c>
      <c r="D208" s="36" t="str">
        <f>IF(LEN(VLOOKUP($A208,Questions!$B:$AA,21,FALSE))=0,"",VLOOKUP($A208,Questions!$B:$AA,21,FALSE))</f>
        <v xml:space="preserve"> </v>
      </c>
      <c r="E208" s="35" t="str">
        <f>IF(LEN(VLOOKUP($A208,Questions!$B:$AA,22,FALSE))=0,"",VLOOKUP($A208,Questions!$B:$AA,22,FALSE))</f>
        <v xml:space="preserve"> </v>
      </c>
      <c r="F208" s="36" t="str">
        <f>IF(LEN(VLOOKUP($A208,Questions!$B:$AA,23,FALSE))=0,"",VLOOKUP($A208,Questions!$B:$AA,23,FALSE))</f>
        <v xml:space="preserve"> </v>
      </c>
      <c r="G208" s="36" t="str">
        <f>IF(LEN(VLOOKUP($A208,Questions!$B:$AA,24,FALSE))=0,"",VLOOKUP($A208,Questions!$B:$AA,24,FALSE))</f>
        <v xml:space="preserve"> </v>
      </c>
      <c r="H208" s="35" t="str">
        <f>IF(LEN(VLOOKUP($A208,Questions!$B:$AA,25,FALSE))=0,"",VLOOKUP($A208,Questions!$B:$AA,25,FALSE))</f>
        <v xml:space="preserve"> </v>
      </c>
      <c r="I208" s="35" t="str">
        <f>IF(LEN(VLOOKUP($A208,Questions!$B:$AA,26,FALSE))=0,"",VLOOKUP($A208,Questions!$B:$AA,26,FALSE))</f>
        <v xml:space="preserve"> </v>
      </c>
      <c r="J208" s="35" t="str">
        <f>IF(LEN(VLOOKUP($A208,Questions!$B:$AB,27,FALSE))=0,"",VLOOKUP($A208,Questions!$B:$AB,27,FALSE))</f>
        <v xml:space="preserve"> </v>
      </c>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row>
    <row r="209" spans="1:259" ht="48" customHeight="1" x14ac:dyDescent="0.2">
      <c r="A209" s="14" t="s">
        <v>274</v>
      </c>
      <c r="B209" s="28" t="str">
        <f>VLOOKUP(A209,'HECVAT - Full'!A$26:B$285,2,FALSE)</f>
        <v>Do you subject your code to static code analysis and/or static application security testing prior to release?</v>
      </c>
      <c r="C209" s="35" t="str">
        <f>IF(LEN(VLOOKUP($A209,Questions!$B:$AA,20,FALSE))=0,"",VLOOKUP($A209,Questions!$B:$AA,20,FALSE))</f>
        <v xml:space="preserve"> </v>
      </c>
      <c r="D209" s="36" t="str">
        <f>IF(LEN(VLOOKUP($A209,Questions!$B:$AA,21,FALSE))=0,"",VLOOKUP($A209,Questions!$B:$AA,21,FALSE))</f>
        <v xml:space="preserve"> </v>
      </c>
      <c r="E209" s="35" t="str">
        <f>IF(LEN(VLOOKUP($A209,Questions!$B:$AA,22,FALSE))=0,"",VLOOKUP($A209,Questions!$B:$AA,22,FALSE))</f>
        <v xml:space="preserve"> </v>
      </c>
      <c r="F209" s="35" t="str">
        <f>IF(LEN(VLOOKUP($A209,Questions!$B:$AA,23,FALSE))=0,"",VLOOKUP($A209,Questions!$B:$AA,23,FALSE))</f>
        <v xml:space="preserve"> </v>
      </c>
      <c r="G209" s="36" t="str">
        <f>IF(LEN(VLOOKUP($A209,Questions!$B:$AA,24,FALSE))=0,"",VLOOKUP($A209,Questions!$B:$AA,24,FALSE))</f>
        <v xml:space="preserve"> </v>
      </c>
      <c r="H209" s="35" t="str">
        <f>IF(LEN(VLOOKUP($A209,Questions!$B:$AA,25,FALSE))=0,"",VLOOKUP($A209,Questions!$B:$AA,25,FALSE))</f>
        <v xml:space="preserve"> </v>
      </c>
      <c r="I209" s="35" t="str">
        <f>IF(LEN(VLOOKUP($A209,Questions!$B:$AA,26,FALSE))=0,"",VLOOKUP($A209,Questions!$B:$AA,26,FALSE))</f>
        <v xml:space="preserve"> </v>
      </c>
      <c r="J209" s="35" t="str">
        <f>IF(LEN(VLOOKUP($A209,Questions!$B:$AB,27,FALSE))=0,"",VLOOKUP($A209,Questions!$B:$AB,27,FALSE))</f>
        <v xml:space="preserve"> </v>
      </c>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row>
    <row r="210" spans="1:259" ht="84" customHeight="1" x14ac:dyDescent="0.2">
      <c r="A210" s="14" t="s">
        <v>275</v>
      </c>
      <c r="B210" s="28" t="str">
        <f>VLOOKUP(A210,'HECVAT - Full'!A$26:B$285,2,FALSE)</f>
        <v>Will you comply with applicable breach notification laws?</v>
      </c>
      <c r="C210" s="35" t="str">
        <f>IF(LEN(VLOOKUP($A210,Questions!$B:$AA,20,FALSE))=0,"",VLOOKUP($A210,Questions!$B:$AA,20,FALSE))</f>
        <v xml:space="preserve"> </v>
      </c>
      <c r="D210" s="36" t="str">
        <f>IF(LEN(VLOOKUP($A210,Questions!$B:$AA,21,FALSE))=0,"",VLOOKUP($A210,Questions!$B:$AA,21,FALSE))</f>
        <v xml:space="preserve"> </v>
      </c>
      <c r="E210" s="35" t="str">
        <f>IF(LEN(VLOOKUP($A210,Questions!$B:$AA,22,FALSE))=0,"",VLOOKUP($A210,Questions!$B:$AA,22,FALSE))</f>
        <v xml:space="preserve"> </v>
      </c>
      <c r="F210" s="35" t="str">
        <f>IF(LEN(VLOOKUP($A210,Questions!$B:$AA,23,FALSE))=0,"",VLOOKUP($A210,Questions!$B:$AA,23,FALSE))</f>
        <v xml:space="preserve"> </v>
      </c>
      <c r="G210" s="35" t="str">
        <f>IF(LEN(VLOOKUP($A210,Questions!$B:$AA,24,FALSE))=0,"",VLOOKUP($A210,Questions!$B:$AA,24,FALSE))</f>
        <v xml:space="preserve"> </v>
      </c>
      <c r="H210" s="35" t="str">
        <f>IF(LEN(VLOOKUP($A210,Questions!$B:$AA,25,FALSE))=0,"",VLOOKUP($A210,Questions!$B:$AA,25,FALSE))</f>
        <v xml:space="preserve"> </v>
      </c>
      <c r="I210" s="35" t="str">
        <f>IF(LEN(VLOOKUP($A210,Questions!$B:$AA,26,FALSE))=0,"",VLOOKUP($A210,Questions!$B:$AA,26,FALSE))</f>
        <v xml:space="preserve"> </v>
      </c>
      <c r="J210" s="35" t="str">
        <f>IF(LEN(VLOOKUP($A210,Questions!$B:$AB,27,FALSE))=0,"",VLOOKUP($A210,Questions!$B:$AB,27,FALSE))</f>
        <v xml:space="preserve"> </v>
      </c>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row>
    <row r="211" spans="1:259" ht="48" customHeight="1" x14ac:dyDescent="0.2">
      <c r="A211" s="14" t="s">
        <v>276</v>
      </c>
      <c r="B211" s="28" t="str">
        <f>VLOOKUP(A211,'HECVAT - Full'!A$26:B$285,2,FALSE)</f>
        <v>Will you comply with the Institution's IT policies with regards to user privacy and data protection?</v>
      </c>
      <c r="C211" s="35" t="str">
        <f>IF(LEN(VLOOKUP($A211,Questions!$B:$AA,20,FALSE))=0,"",VLOOKUP($A211,Questions!$B:$AA,20,FALSE))</f>
        <v xml:space="preserve"> </v>
      </c>
      <c r="D211" s="36" t="str">
        <f>IF(LEN(VLOOKUP($A211,Questions!$B:$AA,21,FALSE))=0,"",VLOOKUP($A211,Questions!$B:$AA,21,FALSE))</f>
        <v xml:space="preserve"> </v>
      </c>
      <c r="E211" s="35" t="str">
        <f>IF(LEN(VLOOKUP($A211,Questions!$B:$AA,22,FALSE))=0,"",VLOOKUP($A211,Questions!$B:$AA,22,FALSE))</f>
        <v xml:space="preserve"> </v>
      </c>
      <c r="F211" s="36" t="str">
        <f>IF(LEN(VLOOKUP($A211,Questions!$B:$AA,23,FALSE))=0,"",VLOOKUP($A211,Questions!$B:$AA,23,FALSE))</f>
        <v xml:space="preserve"> </v>
      </c>
      <c r="G211" s="35" t="str">
        <f>IF(LEN(VLOOKUP($A211,Questions!$B:$AA,24,FALSE))=0,"",VLOOKUP($A211,Questions!$B:$AA,24,FALSE))</f>
        <v xml:space="preserve"> </v>
      </c>
      <c r="H211" s="35" t="str">
        <f>IF(LEN(VLOOKUP($A211,Questions!$B:$AA,25,FALSE))=0,"",VLOOKUP($A211,Questions!$B:$AA,25,FALSE))</f>
        <v xml:space="preserve"> </v>
      </c>
      <c r="I211" s="35" t="str">
        <f>IF(LEN(VLOOKUP($A211,Questions!$B:$AA,26,FALSE))=0,"",VLOOKUP($A211,Questions!$B:$AA,26,FALSE))</f>
        <v xml:space="preserve"> </v>
      </c>
      <c r="J211" s="35" t="str">
        <f>IF(LEN(VLOOKUP($A211,Questions!$B:$AB,27,FALSE))=0,"",VLOOKUP($A211,Questions!$B:$AB,27,FALSE))</f>
        <v xml:space="preserve"> </v>
      </c>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row>
    <row r="212" spans="1:259" ht="36" customHeight="1" x14ac:dyDescent="0.2">
      <c r="A212" s="14" t="s">
        <v>277</v>
      </c>
      <c r="B212" s="28" t="str">
        <f>VLOOKUP(A212,'HECVAT - Full'!A$26:B$285,2,FALSE)</f>
        <v>Is your company subject to Institution's geographic region's laws and regulations?</v>
      </c>
      <c r="C212" s="35" t="str">
        <f>IF(LEN(VLOOKUP($A212,Questions!$B:$AA,20,FALSE))=0,"",VLOOKUP($A212,Questions!$B:$AA,20,FALSE))</f>
        <v xml:space="preserve"> </v>
      </c>
      <c r="D212" s="36" t="str">
        <f>IF(LEN(VLOOKUP($A212,Questions!$B:$AA,21,FALSE))=0,"",VLOOKUP($A212,Questions!$B:$AA,21,FALSE))</f>
        <v xml:space="preserve"> </v>
      </c>
      <c r="E212" s="35" t="str">
        <f>IF(LEN(VLOOKUP($A212,Questions!$B:$AA,22,FALSE))=0,"",VLOOKUP($A212,Questions!$B:$AA,22,FALSE))</f>
        <v xml:space="preserve"> </v>
      </c>
      <c r="F212" s="35" t="str">
        <f>IF(LEN(VLOOKUP($A212,Questions!$B:$AA,23,FALSE))=0,"",VLOOKUP($A212,Questions!$B:$AA,23,FALSE))</f>
        <v xml:space="preserve"> </v>
      </c>
      <c r="G212" s="36" t="str">
        <f>IF(LEN(VLOOKUP($A212,Questions!$B:$AA,24,FALSE))=0,"",VLOOKUP($A212,Questions!$B:$AA,24,FALSE))</f>
        <v xml:space="preserve"> </v>
      </c>
      <c r="H212" s="35" t="str">
        <f>IF(LEN(VLOOKUP($A212,Questions!$B:$AA,25,FALSE))=0,"",VLOOKUP($A212,Questions!$B:$AA,25,FALSE))</f>
        <v xml:space="preserve"> </v>
      </c>
      <c r="I212" s="35" t="str">
        <f>IF(LEN(VLOOKUP($A212,Questions!$B:$AA,26,FALSE))=0,"",VLOOKUP($A212,Questions!$B:$AA,26,FALSE))</f>
        <v xml:space="preserve"> </v>
      </c>
      <c r="J212" s="35" t="str">
        <f>IF(LEN(VLOOKUP($A212,Questions!$B:$AB,27,FALSE))=0,"",VLOOKUP($A212,Questions!$B:$AB,27,FALSE))</f>
        <v xml:space="preserve"> </v>
      </c>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row>
    <row r="213" spans="1:259" ht="36" customHeight="1" x14ac:dyDescent="0.2">
      <c r="A213" s="14" t="s">
        <v>278</v>
      </c>
      <c r="B213" s="28" t="str">
        <f>VLOOKUP(A213,'HECVAT - Full'!A$26:B$285,2,FALSE)</f>
        <v>Do you perform background screenings or multi-state background checks on all employees prior to their first day of work?</v>
      </c>
      <c r="C213" s="35" t="str">
        <f>IF(LEN(VLOOKUP($A213,Questions!$B:$AA,20,FALSE))=0,"",VLOOKUP($A213,Questions!$B:$AA,20,FALSE))</f>
        <v xml:space="preserve"> </v>
      </c>
      <c r="D213" s="36" t="str">
        <f>IF(LEN(VLOOKUP($A213,Questions!$B:$AA,21,FALSE))=0,"",VLOOKUP($A213,Questions!$B:$AA,21,FALSE))</f>
        <v xml:space="preserve"> </v>
      </c>
      <c r="E213" s="35" t="str">
        <f>IF(LEN(VLOOKUP($A213,Questions!$B:$AA,22,FALSE))=0,"",VLOOKUP($A213,Questions!$B:$AA,22,FALSE))</f>
        <v xml:space="preserve"> </v>
      </c>
      <c r="F213" s="35" t="str">
        <f>IF(LEN(VLOOKUP($A213,Questions!$B:$AA,23,FALSE))=0,"",VLOOKUP($A213,Questions!$B:$AA,23,FALSE))</f>
        <v xml:space="preserve"> </v>
      </c>
      <c r="G213" s="35" t="str">
        <f>IF(LEN(VLOOKUP($A213,Questions!$B:$AA,24,FALSE))=0,"",VLOOKUP($A213,Questions!$B:$AA,24,FALSE))</f>
        <v xml:space="preserve"> </v>
      </c>
      <c r="H213" s="35" t="str">
        <f>IF(LEN(VLOOKUP($A213,Questions!$B:$AA,25,FALSE))=0,"",VLOOKUP($A213,Questions!$B:$AA,25,FALSE))</f>
        <v xml:space="preserve"> </v>
      </c>
      <c r="I213" s="35" t="str">
        <f>IF(LEN(VLOOKUP($A213,Questions!$B:$AA,26,FALSE))=0,"",VLOOKUP($A213,Questions!$B:$AA,26,FALSE))</f>
        <v xml:space="preserve"> </v>
      </c>
      <c r="J213" s="35" t="str">
        <f>IF(LEN(VLOOKUP($A213,Questions!$B:$AB,27,FALSE))=0,"",VLOOKUP($A213,Questions!$B:$AB,27,FALSE))</f>
        <v xml:space="preserve"> </v>
      </c>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row>
    <row r="214" spans="1:259" ht="36" customHeight="1" x14ac:dyDescent="0.2">
      <c r="A214" s="14" t="s">
        <v>279</v>
      </c>
      <c r="B214" s="28" t="str">
        <f>VLOOKUP(A214,'HECVAT - Full'!A$26:B$285,2,FALSE)</f>
        <v>Do you require new employees to fill out agreements and review policies?</v>
      </c>
      <c r="C214" s="35" t="str">
        <f>IF(LEN(VLOOKUP($A214,Questions!$B:$AA,20,FALSE))=0,"",VLOOKUP($A214,Questions!$B:$AA,20,FALSE))</f>
        <v xml:space="preserve"> </v>
      </c>
      <c r="D214" s="36" t="str">
        <f>IF(LEN(VLOOKUP($A214,Questions!$B:$AA,21,FALSE))=0,"",VLOOKUP($A214,Questions!$B:$AA,21,FALSE))</f>
        <v xml:space="preserve"> </v>
      </c>
      <c r="E214" s="35" t="str">
        <f>IF(LEN(VLOOKUP($A214,Questions!$B:$AA,22,FALSE))=0,"",VLOOKUP($A214,Questions!$B:$AA,22,FALSE))</f>
        <v xml:space="preserve"> </v>
      </c>
      <c r="F214" s="35" t="str">
        <f>IF(LEN(VLOOKUP($A214,Questions!$B:$AA,23,FALSE))=0,"",VLOOKUP($A214,Questions!$B:$AA,23,FALSE))</f>
        <v xml:space="preserve"> </v>
      </c>
      <c r="G214" s="35" t="str">
        <f>IF(LEN(VLOOKUP($A214,Questions!$B:$AA,24,FALSE))=0,"",VLOOKUP($A214,Questions!$B:$AA,24,FALSE))</f>
        <v xml:space="preserve"> </v>
      </c>
      <c r="H214" s="35" t="str">
        <f>IF(LEN(VLOOKUP($A214,Questions!$B:$AA,25,FALSE))=0,"",VLOOKUP($A214,Questions!$B:$AA,25,FALSE))</f>
        <v xml:space="preserve"> </v>
      </c>
      <c r="I214" s="35" t="str">
        <f>IF(LEN(VLOOKUP($A214,Questions!$B:$AA,26,FALSE))=0,"",VLOOKUP($A214,Questions!$B:$AA,26,FALSE))</f>
        <v xml:space="preserve"> </v>
      </c>
      <c r="J214" s="35" t="str">
        <f>IF(LEN(VLOOKUP($A214,Questions!$B:$AB,27,FALSE))=0,"",VLOOKUP($A214,Questions!$B:$AB,27,FALSE))</f>
        <v xml:space="preserve"> </v>
      </c>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row>
    <row r="215" spans="1:259" ht="48" customHeight="1" x14ac:dyDescent="0.2">
      <c r="A215" s="14" t="s">
        <v>280</v>
      </c>
      <c r="B215" s="28" t="str">
        <f>VLOOKUP(A215,'HECVAT - Full'!A$26:B$285,2,FALSE)</f>
        <v>Do you have a documented information security policy?</v>
      </c>
      <c r="C215" s="35" t="str">
        <f>IF(LEN(VLOOKUP($A215,Questions!$B:$AA,20,FALSE))=0,"",VLOOKUP($A215,Questions!$B:$AA,20,FALSE))</f>
        <v xml:space="preserve"> </v>
      </c>
      <c r="D215" s="36" t="str">
        <f>IF(LEN(VLOOKUP($A215,Questions!$B:$AA,21,FALSE))=0,"",VLOOKUP($A215,Questions!$B:$AA,21,FALSE))</f>
        <v xml:space="preserve"> </v>
      </c>
      <c r="E215" s="35" t="str">
        <f>IF(LEN(VLOOKUP($A215,Questions!$B:$AA,22,FALSE))=0,"",VLOOKUP($A215,Questions!$B:$AA,22,FALSE))</f>
        <v xml:space="preserve"> </v>
      </c>
      <c r="F215" s="36" t="str">
        <f>IF(LEN(VLOOKUP($A215,Questions!$B:$AA,23,FALSE))=0,"",VLOOKUP($A215,Questions!$B:$AA,23,FALSE))</f>
        <v xml:space="preserve"> </v>
      </c>
      <c r="G215" s="35" t="str">
        <f>IF(LEN(VLOOKUP($A215,Questions!$B:$AA,24,FALSE))=0,"",VLOOKUP($A215,Questions!$B:$AA,24,FALSE))</f>
        <v xml:space="preserve"> </v>
      </c>
      <c r="H215" s="35" t="str">
        <f>IF(LEN(VLOOKUP($A215,Questions!$B:$AA,25,FALSE))=0,"",VLOOKUP($A215,Questions!$B:$AA,25,FALSE))</f>
        <v xml:space="preserve"> </v>
      </c>
      <c r="I215" s="35" t="str">
        <f>IF(LEN(VLOOKUP($A215,Questions!$B:$AA,26,FALSE))=0,"",VLOOKUP($A215,Questions!$B:$AA,26,FALSE))</f>
        <v xml:space="preserve"> </v>
      </c>
      <c r="J215" s="35" t="str">
        <f>IF(LEN(VLOOKUP($A215,Questions!$B:$AB,27,FALSE))=0,"",VLOOKUP($A215,Questions!$B:$AB,27,FALSE))</f>
        <v xml:space="preserve"> </v>
      </c>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row>
    <row r="216" spans="1:259" ht="36" customHeight="1" x14ac:dyDescent="0.2">
      <c r="A216" s="14" t="s">
        <v>281</v>
      </c>
      <c r="B216" s="28" t="str">
        <f>VLOOKUP(A216,'HECVAT - Full'!A$26:B$285,2,FALSE)</f>
        <v>Do you have an information security awareness program?</v>
      </c>
      <c r="C216" s="35" t="str">
        <f>IF(LEN(VLOOKUP($A216,Questions!$B:$AA,20,FALSE))=0,"",VLOOKUP($A216,Questions!$B:$AA,20,FALSE))</f>
        <v xml:space="preserve"> </v>
      </c>
      <c r="D216" s="36" t="str">
        <f>IF(LEN(VLOOKUP($A216,Questions!$B:$AA,21,FALSE))=0,"",VLOOKUP($A216,Questions!$B:$AA,21,FALSE))</f>
        <v xml:space="preserve"> </v>
      </c>
      <c r="E216" s="35" t="str">
        <f>IF(LEN(VLOOKUP($A216,Questions!$B:$AA,22,FALSE))=0,"",VLOOKUP($A216,Questions!$B:$AA,22,FALSE))</f>
        <v xml:space="preserve"> </v>
      </c>
      <c r="F216" s="35" t="str">
        <f>IF(LEN(VLOOKUP($A216,Questions!$B:$AA,23,FALSE))=0,"",VLOOKUP($A216,Questions!$B:$AA,23,FALSE))</f>
        <v xml:space="preserve"> </v>
      </c>
      <c r="G216" s="36" t="str">
        <f>IF(LEN(VLOOKUP($A216,Questions!$B:$AA,24,FALSE))=0,"",VLOOKUP($A216,Questions!$B:$AA,24,FALSE))</f>
        <v xml:space="preserve"> </v>
      </c>
      <c r="H216" s="35" t="str">
        <f>IF(LEN(VLOOKUP($A216,Questions!$B:$AA,25,FALSE))=0,"",VLOOKUP($A216,Questions!$B:$AA,25,FALSE))</f>
        <v xml:space="preserve"> </v>
      </c>
      <c r="I216" s="35" t="str">
        <f>IF(LEN(VLOOKUP($A216,Questions!$B:$AA,26,FALSE))=0,"",VLOOKUP($A216,Questions!$B:$AA,26,FALSE))</f>
        <v xml:space="preserve"> </v>
      </c>
      <c r="J216" s="35" t="str">
        <f>IF(LEN(VLOOKUP($A216,Questions!$B:$AB,27,FALSE))=0,"",VLOOKUP($A216,Questions!$B:$AB,27,FALSE))</f>
        <v xml:space="preserve"> </v>
      </c>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row>
    <row r="217" spans="1:259" ht="48" customHeight="1" x14ac:dyDescent="0.2">
      <c r="A217" s="14" t="s">
        <v>282</v>
      </c>
      <c r="B217" s="28" t="str">
        <f>VLOOKUP(A217,'HECVAT - Full'!A$26:B$285,2,FALSE)</f>
        <v>Is security awareness training mandatory for all employees?</v>
      </c>
      <c r="C217" s="35" t="str">
        <f>IF(LEN(VLOOKUP($A217,Questions!$B:$AA,20,FALSE))=0,"",VLOOKUP($A217,Questions!$B:$AA,20,FALSE))</f>
        <v xml:space="preserve"> </v>
      </c>
      <c r="D217" s="36" t="str">
        <f>IF(LEN(VLOOKUP($A217,Questions!$B:$AA,21,FALSE))=0,"",VLOOKUP($A217,Questions!$B:$AA,21,FALSE))</f>
        <v xml:space="preserve"> </v>
      </c>
      <c r="E217" s="35" t="str">
        <f>IF(LEN(VLOOKUP($A217,Questions!$B:$AA,22,FALSE))=0,"",VLOOKUP($A217,Questions!$B:$AA,22,FALSE))</f>
        <v xml:space="preserve"> </v>
      </c>
      <c r="F217" s="35" t="str">
        <f>IF(LEN(VLOOKUP($A217,Questions!$B:$AA,23,FALSE))=0,"",VLOOKUP($A217,Questions!$B:$AA,23,FALSE))</f>
        <v xml:space="preserve"> </v>
      </c>
      <c r="G217" s="35" t="str">
        <f>IF(LEN(VLOOKUP($A217,Questions!$B:$AA,24,FALSE))=0,"",VLOOKUP($A217,Questions!$B:$AA,24,FALSE))</f>
        <v xml:space="preserve"> </v>
      </c>
      <c r="H217" s="35" t="str">
        <f>IF(LEN(VLOOKUP($A217,Questions!$B:$AA,25,FALSE))=0,"",VLOOKUP($A217,Questions!$B:$AA,25,FALSE))</f>
        <v xml:space="preserve"> </v>
      </c>
      <c r="I217" s="35" t="str">
        <f>IF(LEN(VLOOKUP($A217,Questions!$B:$AA,26,FALSE))=0,"",VLOOKUP($A217,Questions!$B:$AA,26,FALSE))</f>
        <v xml:space="preserve"> </v>
      </c>
      <c r="J217" s="35" t="str">
        <f>IF(LEN(VLOOKUP($A217,Questions!$B:$AB,27,FALSE))=0,"",VLOOKUP($A217,Questions!$B:$AB,27,FALSE))</f>
        <v xml:space="preserve"> </v>
      </c>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row>
    <row r="218" spans="1:259" ht="36" customHeight="1" x14ac:dyDescent="0.2">
      <c r="A218" s="14" t="s">
        <v>283</v>
      </c>
      <c r="B218" s="28" t="str">
        <f>VLOOKUP(A218,'HECVAT - Full'!A$26:B$285,2,FALSE)</f>
        <v>Do you have process and procedure(s) documented, and currently followed, that require a review and update of the access-list(s) for privileged accounts?</v>
      </c>
      <c r="C218" s="35" t="str">
        <f>IF(LEN(VLOOKUP($A218,Questions!$B:$AA,20,FALSE))=0,"",VLOOKUP($A218,Questions!$B:$AA,20,FALSE))</f>
        <v xml:space="preserve"> </v>
      </c>
      <c r="D218" s="36" t="str">
        <f>IF(LEN(VLOOKUP($A218,Questions!$B:$AA,21,FALSE))=0,"",VLOOKUP($A218,Questions!$B:$AA,21,FALSE))</f>
        <v xml:space="preserve"> </v>
      </c>
      <c r="E218" s="35" t="str">
        <f>IF(LEN(VLOOKUP($A218,Questions!$B:$AA,22,FALSE))=0,"",VLOOKUP($A218,Questions!$B:$AA,22,FALSE))</f>
        <v xml:space="preserve"> </v>
      </c>
      <c r="F218" s="35" t="str">
        <f>IF(LEN(VLOOKUP($A218,Questions!$B:$AA,23,FALSE))=0,"",VLOOKUP($A218,Questions!$B:$AA,23,FALSE))</f>
        <v xml:space="preserve"> </v>
      </c>
      <c r="G218" s="36" t="str">
        <f>IF(LEN(VLOOKUP($A218,Questions!$B:$AA,24,FALSE))=0,"",VLOOKUP($A218,Questions!$B:$AA,24,FALSE))</f>
        <v xml:space="preserve"> </v>
      </c>
      <c r="H218" s="35" t="str">
        <f>IF(LEN(VLOOKUP($A218,Questions!$B:$AA,25,FALSE))=0,"",VLOOKUP($A218,Questions!$B:$AA,25,FALSE))</f>
        <v xml:space="preserve"> </v>
      </c>
      <c r="I218" s="35" t="str">
        <f>IF(LEN(VLOOKUP($A218,Questions!$B:$AA,26,FALSE))=0,"",VLOOKUP($A218,Questions!$B:$AA,26,FALSE))</f>
        <v xml:space="preserve"> </v>
      </c>
      <c r="J218" s="35" t="str">
        <f>IF(LEN(VLOOKUP($A218,Questions!$B:$AB,27,FALSE))=0,"",VLOOKUP($A218,Questions!$B:$AB,27,FALSE))</f>
        <v xml:space="preserve"> </v>
      </c>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row>
    <row r="219" spans="1:259" ht="48" customHeight="1" x14ac:dyDescent="0.2">
      <c r="A219" s="14" t="s">
        <v>284</v>
      </c>
      <c r="B219" s="28" t="str">
        <f>VLOOKUP(A219,'HECVAT - Full'!A$26:B$285,2,FALSE)</f>
        <v>Do you have documented, and currently implemented, internal audit processes and procedures?</v>
      </c>
      <c r="C219" s="35" t="str">
        <f>IF(LEN(VLOOKUP($A219,Questions!$B:$AA,20,FALSE))=0,"",VLOOKUP($A219,Questions!$B:$AA,20,FALSE))</f>
        <v xml:space="preserve"> </v>
      </c>
      <c r="D219" s="35" t="str">
        <f>IF(LEN(VLOOKUP($A219,Questions!$B:$AA,21,FALSE))=0,"",VLOOKUP($A219,Questions!$B:$AA,21,FALSE))</f>
        <v xml:space="preserve"> </v>
      </c>
      <c r="E219" s="35" t="str">
        <f>IF(LEN(VLOOKUP($A219,Questions!$B:$AA,22,FALSE))=0,"",VLOOKUP($A219,Questions!$B:$AA,22,FALSE))</f>
        <v xml:space="preserve"> </v>
      </c>
      <c r="F219" s="35" t="str">
        <f>IF(LEN(VLOOKUP($A219,Questions!$B:$AA,23,FALSE))=0,"",VLOOKUP($A219,Questions!$B:$AA,23,FALSE))</f>
        <v xml:space="preserve"> </v>
      </c>
      <c r="G219" s="36" t="str">
        <f>IF(LEN(VLOOKUP($A219,Questions!$B:$AA,24,FALSE))=0,"",VLOOKUP($A219,Questions!$B:$AA,24,FALSE))</f>
        <v xml:space="preserve"> </v>
      </c>
      <c r="H219" s="35" t="str">
        <f>IF(LEN(VLOOKUP($A219,Questions!$B:$AA,25,FALSE))=0,"",VLOOKUP($A219,Questions!$B:$AA,25,FALSE))</f>
        <v xml:space="preserve"> </v>
      </c>
      <c r="I219" s="35" t="str">
        <f>IF(LEN(VLOOKUP($A219,Questions!$B:$AA,26,FALSE))=0,"",VLOOKUP($A219,Questions!$B:$AA,26,FALSE))</f>
        <v xml:space="preserve"> </v>
      </c>
      <c r="J219" s="35" t="str">
        <f>IF(LEN(VLOOKUP($A219,Questions!$B:$AB,27,FALSE))=0,"",VLOOKUP($A219,Questions!$B:$AB,27,FALSE))</f>
        <v xml:space="preserve"> </v>
      </c>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row>
    <row r="220" spans="1:259" ht="48" customHeight="1" x14ac:dyDescent="0.2">
      <c r="A220" s="14" t="s">
        <v>285</v>
      </c>
      <c r="B220" s="28" t="str">
        <f>VLOOKUP(A220,'HECVAT - Full'!A$26:B$285,2,FALSE)</f>
        <v>Does your organization have physical security controls and policies in place?</v>
      </c>
      <c r="C220" s="35" t="str">
        <f>IF(LEN(VLOOKUP($A220,Questions!$B:$AA,20,FALSE))=0,"",VLOOKUP($A220,Questions!$B:$AA,20,FALSE))</f>
        <v xml:space="preserve"> </v>
      </c>
      <c r="D220" s="35" t="str">
        <f>IF(LEN(VLOOKUP($A220,Questions!$B:$AA,21,FALSE))=0,"",VLOOKUP($A220,Questions!$B:$AA,21,FALSE))</f>
        <v xml:space="preserve"> </v>
      </c>
      <c r="E220" s="35" t="str">
        <f>IF(LEN(VLOOKUP($A220,Questions!$B:$AA,22,FALSE))=0,"",VLOOKUP($A220,Questions!$B:$AA,22,FALSE))</f>
        <v xml:space="preserve"> </v>
      </c>
      <c r="F220" s="35" t="str">
        <f>IF(LEN(VLOOKUP($A220,Questions!$B:$AA,23,FALSE))=0,"",VLOOKUP($A220,Questions!$B:$AA,23,FALSE))</f>
        <v xml:space="preserve"> </v>
      </c>
      <c r="G220" s="35" t="str">
        <f>IF(LEN(VLOOKUP($A220,Questions!$B:$AA,24,FALSE))=0,"",VLOOKUP($A220,Questions!$B:$AA,24,FALSE))</f>
        <v xml:space="preserve"> </v>
      </c>
      <c r="H220" s="35" t="str">
        <f>IF(LEN(VLOOKUP($A220,Questions!$B:$AA,25,FALSE))=0,"",VLOOKUP($A220,Questions!$B:$AA,25,FALSE))</f>
        <v xml:space="preserve"> </v>
      </c>
      <c r="I220" s="35" t="str">
        <f>IF(LEN(VLOOKUP($A220,Questions!$B:$AA,26,FALSE))=0,"",VLOOKUP($A220,Questions!$B:$AA,26,FALSE))</f>
        <v xml:space="preserve"> </v>
      </c>
      <c r="J220" s="35" t="str">
        <f>IF(LEN(VLOOKUP($A220,Questions!$B:$AB,27,FALSE))=0,"",VLOOKUP($A220,Questions!$B:$AB,27,FALSE))</f>
        <v xml:space="preserve"> </v>
      </c>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row>
    <row r="221" spans="1:259" s="314" customFormat="1" ht="36" customHeight="1" x14ac:dyDescent="0.2">
      <c r="A221" s="388" t="s">
        <v>2723</v>
      </c>
      <c r="B221" s="388"/>
      <c r="C221" s="24" t="str">
        <f>C$22</f>
        <v>CIS Critical Security Controls v6.1</v>
      </c>
      <c r="D221" s="24" t="str">
        <f t="shared" ref="D221:J221" si="14">D$22</f>
        <v>HIPAA</v>
      </c>
      <c r="E221" s="24" t="str">
        <f t="shared" si="14"/>
        <v>ISO 27002:27013</v>
      </c>
      <c r="F221" s="24" t="str">
        <f t="shared" si="14"/>
        <v>NIST Cybersecurity Framework</v>
      </c>
      <c r="G221" s="24" t="str">
        <f t="shared" si="14"/>
        <v>NIST SP 800-171r1</v>
      </c>
      <c r="H221" s="24" t="str">
        <f t="shared" si="14"/>
        <v>NIST SP 800-53r4</v>
      </c>
      <c r="I221" s="24" t="str">
        <f t="shared" si="14"/>
        <v>PCI DSS</v>
      </c>
      <c r="J221" s="24" t="str">
        <f t="shared" si="14"/>
        <v>Trusted CI</v>
      </c>
    </row>
    <row r="222" spans="1:259" s="314" customFormat="1" ht="70.25" customHeight="1" x14ac:dyDescent="0.2">
      <c r="A222" s="14" t="s">
        <v>2715</v>
      </c>
      <c r="B222" s="28" t="str">
        <f>VLOOKUP(A222,'HECVAT - Full'!A$26:B$285,2,FALSE)</f>
        <v>Do you have a formal incident response plan?</v>
      </c>
      <c r="C222" s="36" t="str">
        <f>IF(LEN(VLOOKUP($A222,Questions!$B:$AA,20,FALSE))=0,"",VLOOKUP($A222,Questions!$B:$AA,20,FALSE))</f>
        <v xml:space="preserve"> </v>
      </c>
      <c r="D222" s="36" t="str">
        <f>IF(LEN(VLOOKUP($A222,Questions!$B:$AA,21,FALSE))=0,"",VLOOKUP($A222,Questions!$B:$AA,21,FALSE))</f>
        <v xml:space="preserve"> </v>
      </c>
      <c r="E222" s="35" t="str">
        <f>IF(LEN(VLOOKUP($A222,Questions!$B:$AA,22,FALSE))=0,"",VLOOKUP($A222,Questions!$B:$AA,22,FALSE))</f>
        <v xml:space="preserve"> </v>
      </c>
      <c r="F222" s="36" t="str">
        <f>IF(LEN(VLOOKUP($A222,Questions!$B:$AA,23,FALSE))=0,"",VLOOKUP($A222,Questions!$B:$AA,23,FALSE))</f>
        <v xml:space="preserve"> </v>
      </c>
      <c r="G222" s="36" t="str">
        <f>IF(LEN(VLOOKUP($A222,Questions!$B:$AA,24,FALSE))=0,"",VLOOKUP($A222,Questions!$B:$AA,24,FALSE))</f>
        <v xml:space="preserve"> </v>
      </c>
      <c r="H222" s="35" t="str">
        <f>IF(LEN(VLOOKUP($A222,Questions!$B:$AA,25,FALSE))=0,"",VLOOKUP($A222,Questions!$B:$AA,25,FALSE))</f>
        <v xml:space="preserve"> </v>
      </c>
      <c r="I222" s="36" t="str">
        <f>IF(LEN(VLOOKUP($A222,Questions!$B:$AA,26,FALSE))=0,"",VLOOKUP($A222,Questions!$B:$AA,26,FALSE))</f>
        <v xml:space="preserve"> </v>
      </c>
      <c r="J222" s="36" t="str">
        <f>IF(LEN(VLOOKUP($A222,Questions!$B:$AB,27,FALSE))=0,"",VLOOKUP($A222,Questions!$B:$AB,27,FALSE))</f>
        <v xml:space="preserve"> </v>
      </c>
    </row>
    <row r="223" spans="1:259" s="332" customFormat="1" ht="70.25" customHeight="1" x14ac:dyDescent="0.2">
      <c r="A223" s="14" t="s">
        <v>2714</v>
      </c>
      <c r="B223" s="28" t="str">
        <f>VLOOKUP(A223,'HECVAT - Full'!A$26:B$285,2,FALSE)</f>
        <v>Do you have either an internal incident response team or retain an external team?</v>
      </c>
      <c r="C223" s="36" t="str">
        <f>IF(LEN(VLOOKUP($A223,Questions!$B:$AA,20,FALSE))=0,"",VLOOKUP($A223,Questions!$B:$AA,20,FALSE))</f>
        <v xml:space="preserve"> </v>
      </c>
      <c r="D223" s="36" t="str">
        <f>IF(LEN(VLOOKUP($A223,Questions!$B:$AA,21,FALSE))=0,"",VLOOKUP($A223,Questions!$B:$AA,21,FALSE))</f>
        <v xml:space="preserve"> </v>
      </c>
      <c r="E223" s="35" t="str">
        <f>IF(LEN(VLOOKUP($A223,Questions!$B:$AA,22,FALSE))=0,"",VLOOKUP($A223,Questions!$B:$AA,22,FALSE))</f>
        <v xml:space="preserve"> </v>
      </c>
      <c r="F223" s="36" t="str">
        <f>IF(LEN(VLOOKUP($A223,Questions!$B:$AA,23,FALSE))=0,"",VLOOKUP($A223,Questions!$B:$AA,23,FALSE))</f>
        <v xml:space="preserve"> </v>
      </c>
      <c r="G223" s="36" t="str">
        <f>IF(LEN(VLOOKUP($A223,Questions!$B:$AA,24,FALSE))=0,"",VLOOKUP($A223,Questions!$B:$AA,24,FALSE))</f>
        <v xml:space="preserve"> </v>
      </c>
      <c r="H223" s="35" t="str">
        <f>IF(LEN(VLOOKUP($A223,Questions!$B:$AA,25,FALSE))=0,"",VLOOKUP($A223,Questions!$B:$AA,25,FALSE))</f>
        <v xml:space="preserve"> </v>
      </c>
      <c r="I223" s="36" t="str">
        <f>IF(LEN(VLOOKUP($A223,Questions!$B:$AA,26,FALSE))=0,"",VLOOKUP($A223,Questions!$B:$AA,26,FALSE))</f>
        <v xml:space="preserve"> </v>
      </c>
      <c r="J223" s="36" t="str">
        <f>IF(LEN(VLOOKUP($A223,Questions!$B:$AB,27,FALSE))=0,"",VLOOKUP($A223,Questions!$B:$AB,27,FALSE))</f>
        <v xml:space="preserve"> </v>
      </c>
    </row>
    <row r="224" spans="1:259" s="332" customFormat="1" ht="70.25" customHeight="1" x14ac:dyDescent="0.2">
      <c r="A224" s="14" t="s">
        <v>2712</v>
      </c>
      <c r="B224" s="28" t="str">
        <f>VLOOKUP(A224,'HECVAT - Full'!A$26:B$285,2,FALSE)</f>
        <v>Do you have the capability to respond to incidents on a 24x7x365 basis?</v>
      </c>
      <c r="C224" s="36" t="str">
        <f>IF(LEN(VLOOKUP($A224,Questions!$B:$AA,20,FALSE))=0,"",VLOOKUP($A224,Questions!$B:$AA,20,FALSE))</f>
        <v xml:space="preserve"> </v>
      </c>
      <c r="D224" s="36" t="str">
        <f>IF(LEN(VLOOKUP($A224,Questions!$B:$AA,21,FALSE))=0,"",VLOOKUP($A224,Questions!$B:$AA,21,FALSE))</f>
        <v xml:space="preserve"> </v>
      </c>
      <c r="E224" s="35" t="str">
        <f>IF(LEN(VLOOKUP($A224,Questions!$B:$AA,22,FALSE))=0,"",VLOOKUP($A224,Questions!$B:$AA,22,FALSE))</f>
        <v xml:space="preserve"> </v>
      </c>
      <c r="F224" s="36" t="str">
        <f>IF(LEN(VLOOKUP($A224,Questions!$B:$AA,23,FALSE))=0,"",VLOOKUP($A224,Questions!$B:$AA,23,FALSE))</f>
        <v xml:space="preserve"> </v>
      </c>
      <c r="G224" s="36" t="str">
        <f>IF(LEN(VLOOKUP($A224,Questions!$B:$AA,24,FALSE))=0,"",VLOOKUP($A224,Questions!$B:$AA,24,FALSE))</f>
        <v xml:space="preserve"> </v>
      </c>
      <c r="H224" s="35" t="str">
        <f>IF(LEN(VLOOKUP($A224,Questions!$B:$AA,25,FALSE))=0,"",VLOOKUP($A224,Questions!$B:$AA,25,FALSE))</f>
        <v xml:space="preserve"> </v>
      </c>
      <c r="I224" s="36" t="str">
        <f>IF(LEN(VLOOKUP($A224,Questions!$B:$AA,26,FALSE))=0,"",VLOOKUP($A224,Questions!$B:$AA,26,FALSE))</f>
        <v xml:space="preserve"> </v>
      </c>
      <c r="J224" s="36" t="str">
        <f>IF(LEN(VLOOKUP($A224,Questions!$B:$AB,27,FALSE))=0,"",VLOOKUP($A224,Questions!$B:$AB,27,FALSE))</f>
        <v xml:space="preserve"> </v>
      </c>
    </row>
    <row r="225" spans="1:259" s="314" customFormat="1" ht="70.25" customHeight="1" x14ac:dyDescent="0.2">
      <c r="A225" s="14" t="s">
        <v>2719</v>
      </c>
      <c r="B225" s="28" t="str">
        <f>VLOOKUP(A225,'HECVAT - Full'!A$26:B$285,2,FALSE)</f>
        <v>Do you carry cyber-risk insurance to protect against unforeseen service outages, data that is lost or stolen, and security incidents?</v>
      </c>
      <c r="C225" s="36" t="str">
        <f>IF(LEN(VLOOKUP($A225,Questions!$B:$AA,20,FALSE))=0,"",VLOOKUP($A225,Questions!$B:$AA,20,FALSE))</f>
        <v xml:space="preserve"> </v>
      </c>
      <c r="D225" s="36" t="str">
        <f>IF(LEN(VLOOKUP($A225,Questions!$B:$AA,21,FALSE))=0,"",VLOOKUP($A225,Questions!$B:$AA,21,FALSE))</f>
        <v xml:space="preserve"> </v>
      </c>
      <c r="E225" s="35" t="str">
        <f>IF(LEN(VLOOKUP($A225,Questions!$B:$AA,22,FALSE))=0,"",VLOOKUP($A225,Questions!$B:$AA,22,FALSE))</f>
        <v xml:space="preserve"> </v>
      </c>
      <c r="F225" s="36" t="str">
        <f>IF(LEN(VLOOKUP($A225,Questions!$B:$AA,23,FALSE))=0,"",VLOOKUP($A225,Questions!$B:$AA,23,FALSE))</f>
        <v xml:space="preserve"> </v>
      </c>
      <c r="G225" s="36" t="str">
        <f>IF(LEN(VLOOKUP($A225,Questions!$B:$AA,24,FALSE))=0,"",VLOOKUP($A225,Questions!$B:$AA,24,FALSE))</f>
        <v xml:space="preserve"> </v>
      </c>
      <c r="H225" s="35" t="str">
        <f>IF(LEN(VLOOKUP($A225,Questions!$B:$AA,25,FALSE))=0,"",VLOOKUP($A225,Questions!$B:$AA,25,FALSE))</f>
        <v xml:space="preserve"> </v>
      </c>
      <c r="I225" s="36" t="str">
        <f>IF(LEN(VLOOKUP($A225,Questions!$B:$AA,26,FALSE))=0,"",VLOOKUP($A225,Questions!$B:$AA,26,FALSE))</f>
        <v xml:space="preserve"> </v>
      </c>
      <c r="J225" s="36" t="str">
        <f>IF(LEN(VLOOKUP($A225,Questions!$B:$AB,27,FALSE))=0,"",VLOOKUP($A225,Questions!$B:$AB,27,FALSE))</f>
        <v xml:space="preserve"> </v>
      </c>
    </row>
    <row r="226" spans="1:259" ht="36" customHeight="1" x14ac:dyDescent="0.2">
      <c r="A226" s="388" t="str">
        <f>IF($C$30="","Quality Assurance",IF($C$30="Yes","Quality Assurance - Optional based on QUALIFIER response.","Quality Assurance"))</f>
        <v>Quality Assurance</v>
      </c>
      <c r="B226" s="388"/>
      <c r="C226" s="24" t="str">
        <f>C$22</f>
        <v>CIS Critical Security Controls v6.1</v>
      </c>
      <c r="D226" s="24" t="str">
        <f t="shared" ref="D226:J226" si="15">D$22</f>
        <v>HIPAA</v>
      </c>
      <c r="E226" s="24" t="str">
        <f t="shared" si="15"/>
        <v>ISO 27002:27013</v>
      </c>
      <c r="F226" s="24" t="str">
        <f t="shared" si="15"/>
        <v>NIST Cybersecurity Framework</v>
      </c>
      <c r="G226" s="24" t="str">
        <f t="shared" si="15"/>
        <v>NIST SP 800-171r1</v>
      </c>
      <c r="H226" s="24" t="str">
        <f t="shared" si="15"/>
        <v>NIST SP 800-53r4</v>
      </c>
      <c r="I226" s="24" t="str">
        <f t="shared" si="15"/>
        <v>PCI DSS</v>
      </c>
      <c r="J226" s="24" t="str">
        <f t="shared" si="15"/>
        <v>Trusted CI</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row>
    <row r="227" spans="1:259" ht="48" customHeight="1" x14ac:dyDescent="0.2">
      <c r="A227" s="14" t="s">
        <v>286</v>
      </c>
      <c r="B227" s="28" t="str">
        <f>VLOOKUP(A227,'HECVAT - Full'!A$26:B$285,2,FALSE)</f>
        <v>Do you have a documented and currently implemented Quality Assurance program?</v>
      </c>
      <c r="C227" s="35" t="str">
        <f>IF(LEN(VLOOKUP($A227,Questions!$B:$AA,20,FALSE))=0,"",VLOOKUP($A227,Questions!$B:$AA,20,FALSE))</f>
        <v xml:space="preserve"> </v>
      </c>
      <c r="D227" s="37" t="str">
        <f>IF(LEN(VLOOKUP($A227,Questions!$B:$AA,21,FALSE))=0,"",VLOOKUP($A227,Questions!$B:$AA,21,FALSE))</f>
        <v xml:space="preserve"> </v>
      </c>
      <c r="E227" s="37" t="str">
        <f>IF(LEN(VLOOKUP($A227,Questions!$B:$AA,22,FALSE))=0,"",VLOOKUP($A227,Questions!$B:$AA,22,FALSE))</f>
        <v xml:space="preserve"> </v>
      </c>
      <c r="F227" s="37" t="str">
        <f>IF(LEN(VLOOKUP($A227,Questions!$B:$AA,23,FALSE))=0,"",VLOOKUP($A227,Questions!$B:$AA,23,FALSE))</f>
        <v xml:space="preserve"> </v>
      </c>
      <c r="G227" s="37" t="str">
        <f>IF(LEN(VLOOKUP($A227,Questions!$B:$AA,24,FALSE))=0,"",VLOOKUP($A227,Questions!$B:$AA,24,FALSE))</f>
        <v xml:space="preserve"> </v>
      </c>
      <c r="H227" s="37" t="str">
        <f>IF(LEN(VLOOKUP($A227,Questions!$B:$AA,25,FALSE))=0,"",VLOOKUP($A227,Questions!$B:$AA,25,FALSE))</f>
        <v xml:space="preserve"> </v>
      </c>
      <c r="I227" s="37" t="str">
        <f>IF(LEN(VLOOKUP($A227,Questions!$B:$AA,26,FALSE))=0,"",VLOOKUP($A227,Questions!$B:$AA,26,FALSE))</f>
        <v xml:space="preserve"> </v>
      </c>
      <c r="J227" s="37" t="str">
        <f>IF(LEN(VLOOKUP($A227,Questions!$B:$AB,27,FALSE))=0,"",VLOOKUP($A227,Questions!$B:$AB,27,FALSE))</f>
        <v xml:space="preserve"> </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row>
    <row r="228" spans="1:259" ht="36" customHeight="1" x14ac:dyDescent="0.2">
      <c r="A228" s="14" t="s">
        <v>287</v>
      </c>
      <c r="B228" s="28" t="str">
        <f>VLOOKUP(A228,'HECVAT - Full'!A$26:B$285,2,FALSE)</f>
        <v>Do you comply with ISO 9001?</v>
      </c>
      <c r="C228" s="35" t="str">
        <f>IF(LEN(VLOOKUP($A228,Questions!$B:$AA,20,FALSE))=0,"",VLOOKUP($A228,Questions!$B:$AA,20,FALSE))</f>
        <v xml:space="preserve"> </v>
      </c>
      <c r="D228" s="37" t="str">
        <f>IF(LEN(VLOOKUP($A228,Questions!$B:$AA,21,FALSE))=0,"",VLOOKUP($A228,Questions!$B:$AA,21,FALSE))</f>
        <v xml:space="preserve"> </v>
      </c>
      <c r="E228" s="35" t="str">
        <f>IF(LEN(VLOOKUP($A228,Questions!$B:$AA,22,FALSE))=0,"",VLOOKUP($A228,Questions!$B:$AA,22,FALSE))</f>
        <v xml:space="preserve"> </v>
      </c>
      <c r="F228" s="36" t="str">
        <f>IF(LEN(VLOOKUP($A228,Questions!$B:$AA,23,FALSE))=0,"",VLOOKUP($A228,Questions!$B:$AA,23,FALSE))</f>
        <v xml:space="preserve"> </v>
      </c>
      <c r="G228" s="36" t="str">
        <f>IF(LEN(VLOOKUP($A228,Questions!$B:$AA,24,FALSE))=0,"",VLOOKUP($A228,Questions!$B:$AA,24,FALSE))</f>
        <v xml:space="preserve"> </v>
      </c>
      <c r="H228" s="37" t="str">
        <f>IF(LEN(VLOOKUP($A228,Questions!$B:$AA,25,FALSE))=0,"",VLOOKUP($A228,Questions!$B:$AA,25,FALSE))</f>
        <v xml:space="preserve"> </v>
      </c>
      <c r="I228" s="37" t="str">
        <f>IF(LEN(VLOOKUP($A228,Questions!$B:$AA,26,FALSE))=0,"",VLOOKUP($A228,Questions!$B:$AA,26,FALSE))</f>
        <v xml:space="preserve"> </v>
      </c>
      <c r="J228" s="37" t="str">
        <f>IF(LEN(VLOOKUP($A228,Questions!$B:$AB,27,FALSE))=0,"",VLOOKUP($A228,Questions!$B:$AB,27,FALSE))</f>
        <v xml:space="preserve"> </v>
      </c>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row>
    <row r="229" spans="1:259" ht="53" customHeight="1" x14ac:dyDescent="0.2">
      <c r="A229" s="14" t="s">
        <v>288</v>
      </c>
      <c r="B229" s="28" t="str">
        <f>VLOOKUP(A229,'HECVAT - Full'!A$26:B$285,2,FALSE)</f>
        <v>Will your company provide quality and performance metrics in relation to the scope of services and performance expectations for the services you are offering?</v>
      </c>
      <c r="C229" s="35" t="str">
        <f>IF(LEN(VLOOKUP($A229,Questions!$B:$AA,20,FALSE))=0,"",VLOOKUP($A229,Questions!$B:$AA,20,FALSE))</f>
        <v xml:space="preserve"> </v>
      </c>
      <c r="D229" s="37" t="str">
        <f>IF(LEN(VLOOKUP($A229,Questions!$B:$AA,21,FALSE))=0,"",VLOOKUP($A229,Questions!$B:$AA,21,FALSE))</f>
        <v xml:space="preserve"> </v>
      </c>
      <c r="E229" s="37" t="str">
        <f>IF(LEN(VLOOKUP($A229,Questions!$B:$AA,22,FALSE))=0,"",VLOOKUP($A229,Questions!$B:$AA,22,FALSE))</f>
        <v xml:space="preserve"> </v>
      </c>
      <c r="F229" s="36" t="str">
        <f>IF(LEN(VLOOKUP($A229,Questions!$B:$AA,23,FALSE))=0,"",VLOOKUP($A229,Questions!$B:$AA,23,FALSE))</f>
        <v xml:space="preserve"> </v>
      </c>
      <c r="G229" s="36" t="str">
        <f>IF(LEN(VLOOKUP($A229,Questions!$B:$AA,24,FALSE))=0,"",VLOOKUP($A229,Questions!$B:$AA,24,FALSE))</f>
        <v xml:space="preserve"> </v>
      </c>
      <c r="H229" s="37" t="str">
        <f>IF(LEN(VLOOKUP($A229,Questions!$B:$AA,25,FALSE))=0,"",VLOOKUP($A229,Questions!$B:$AA,25,FALSE))</f>
        <v xml:space="preserve"> </v>
      </c>
      <c r="I229" s="37" t="str">
        <f>IF(LEN(VLOOKUP($A229,Questions!$B:$AA,26,FALSE))=0,"",VLOOKUP($A229,Questions!$B:$AA,26,FALSE))</f>
        <v xml:space="preserve"> </v>
      </c>
      <c r="J229" s="37" t="str">
        <f>IF(LEN(VLOOKUP($A229,Questions!$B:$AB,27,FALSE))=0,"",VLOOKUP($A229,Questions!$B:$AB,27,FALSE))</f>
        <v xml:space="preserve"> </v>
      </c>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row>
    <row r="230" spans="1:259" ht="53" customHeight="1" x14ac:dyDescent="0.2">
      <c r="A230" s="14" t="s">
        <v>289</v>
      </c>
      <c r="B230" s="28" t="str">
        <f>VLOOKUP(A230,'HECVAT - Full'!A$26:B$285,2,FALSE)</f>
        <v>Do you incorporate customer feedback into security feature requests?</v>
      </c>
      <c r="C230" s="36" t="str">
        <f>IF(LEN(VLOOKUP($A230,Questions!$B:$AA,20,FALSE))=0,"",VLOOKUP($A230,Questions!$B:$AA,20,FALSE))</f>
        <v xml:space="preserve"> </v>
      </c>
      <c r="D230" s="37" t="str">
        <f>IF(LEN(VLOOKUP($A230,Questions!$B:$AA,21,FALSE))=0,"",VLOOKUP($A230,Questions!$B:$AA,21,FALSE))</f>
        <v xml:space="preserve"> </v>
      </c>
      <c r="E230" s="37" t="str">
        <f>IF(LEN(VLOOKUP($A230,Questions!$B:$AA,22,FALSE))=0,"",VLOOKUP($A230,Questions!$B:$AA,22,FALSE))</f>
        <v xml:space="preserve"> </v>
      </c>
      <c r="F230" s="36" t="str">
        <f>IF(LEN(VLOOKUP($A230,Questions!$B:$AA,23,FALSE))=0,"",VLOOKUP($A230,Questions!$B:$AA,23,FALSE))</f>
        <v xml:space="preserve"> </v>
      </c>
      <c r="G230" s="36" t="str">
        <f>IF(LEN(VLOOKUP($A230,Questions!$B:$AA,24,FALSE))=0,"",VLOOKUP($A230,Questions!$B:$AA,24,FALSE))</f>
        <v xml:space="preserve"> </v>
      </c>
      <c r="H230" s="37" t="str">
        <f>IF(LEN(VLOOKUP($A230,Questions!$B:$AA,25,FALSE))=0,"",VLOOKUP($A230,Questions!$B:$AA,25,FALSE))</f>
        <v xml:space="preserve"> </v>
      </c>
      <c r="I230" s="37" t="str">
        <f>IF(LEN(VLOOKUP($A230,Questions!$B:$AA,26,FALSE))=0,"",VLOOKUP($A230,Questions!$B:$AA,26,FALSE))</f>
        <v xml:space="preserve"> </v>
      </c>
      <c r="J230" s="37" t="str">
        <f>IF(LEN(VLOOKUP($A230,Questions!$B:$AB,27,FALSE))=0,"",VLOOKUP($A230,Questions!$B:$AB,27,FALSE))</f>
        <v xml:space="preserve"> </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row>
    <row r="231" spans="1:259" ht="48" customHeight="1" x14ac:dyDescent="0.2">
      <c r="A231" s="14" t="s">
        <v>290</v>
      </c>
      <c r="B231" s="28" t="str">
        <f>VLOOKUP(A231,'HECVAT - Full'!A$26:B$285,2,FALSE)</f>
        <v>Can you provide an evaluation site to the institution for testing?</v>
      </c>
      <c r="C231" s="35" t="str">
        <f>IF(LEN(VLOOKUP($A231,Questions!$B:$AA,20,FALSE))=0,"",VLOOKUP($A231,Questions!$B:$AA,20,FALSE))</f>
        <v xml:space="preserve"> </v>
      </c>
      <c r="D231" s="37" t="str">
        <f>IF(LEN(VLOOKUP($A231,Questions!$B:$AA,21,FALSE))=0,"",VLOOKUP($A231,Questions!$B:$AA,21,FALSE))</f>
        <v xml:space="preserve"> </v>
      </c>
      <c r="E231" s="37" t="str">
        <f>IF(LEN(VLOOKUP($A231,Questions!$B:$AA,22,FALSE))=0,"",VLOOKUP($A231,Questions!$B:$AA,22,FALSE))</f>
        <v xml:space="preserve"> </v>
      </c>
      <c r="F231" s="36" t="str">
        <f>IF(LEN(VLOOKUP($A231,Questions!$B:$AA,23,FALSE))=0,"",VLOOKUP($A231,Questions!$B:$AA,23,FALSE))</f>
        <v xml:space="preserve"> </v>
      </c>
      <c r="G231" s="36" t="str">
        <f>IF(LEN(VLOOKUP($A231,Questions!$B:$AA,24,FALSE))=0,"",VLOOKUP($A231,Questions!$B:$AA,24,FALSE))</f>
        <v xml:space="preserve"> </v>
      </c>
      <c r="H231" s="37" t="str">
        <f>IF(LEN(VLOOKUP($A231,Questions!$B:$AA,25,FALSE))=0,"",VLOOKUP($A231,Questions!$B:$AA,25,FALSE))</f>
        <v xml:space="preserve"> </v>
      </c>
      <c r="I231" s="37" t="str">
        <f>IF(LEN(VLOOKUP($A231,Questions!$B:$AA,26,FALSE))=0,"",VLOOKUP($A231,Questions!$B:$AA,26,FALSE))</f>
        <v xml:space="preserve"> </v>
      </c>
      <c r="J231" s="37" t="str">
        <f>IF(LEN(VLOOKUP($A231,Questions!$B:$AB,27,FALSE))=0,"",VLOOKUP($A231,Questions!$B:$AB,27,FALSE))</f>
        <v xml:space="preserve"> </v>
      </c>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row>
    <row r="232" spans="1:259" ht="36" customHeight="1" x14ac:dyDescent="0.2">
      <c r="A232" s="388" t="str">
        <f>IF($C$30="","Vulnerability Scanning",IF($C$30="Yes","Vulnerability Scanning - Optional based on QUALIFIER response.","Vulnerability Scanning"))</f>
        <v>Vulnerability Scanning</v>
      </c>
      <c r="B232" s="388"/>
      <c r="C232" s="24" t="str">
        <f>C$22</f>
        <v>CIS Critical Security Controls v6.1</v>
      </c>
      <c r="D232" s="24" t="str">
        <f t="shared" ref="D232:J232" si="16">D$22</f>
        <v>HIPAA</v>
      </c>
      <c r="E232" s="24" t="str">
        <f t="shared" si="16"/>
        <v>ISO 27002:27013</v>
      </c>
      <c r="F232" s="24" t="str">
        <f t="shared" si="16"/>
        <v>NIST Cybersecurity Framework</v>
      </c>
      <c r="G232" s="24" t="str">
        <f t="shared" si="16"/>
        <v>NIST SP 800-171r1</v>
      </c>
      <c r="H232" s="24" t="str">
        <f t="shared" si="16"/>
        <v>NIST SP 800-53r4</v>
      </c>
      <c r="I232" s="24" t="str">
        <f t="shared" si="16"/>
        <v>PCI DSS</v>
      </c>
      <c r="J232" s="24" t="str">
        <f t="shared" si="16"/>
        <v>Trusted CI</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row>
    <row r="233" spans="1:259" ht="36" customHeight="1" x14ac:dyDescent="0.2">
      <c r="A233" s="14" t="s">
        <v>291</v>
      </c>
      <c r="B233" s="28" t="str">
        <f>VLOOKUP(A233,'HECVAT - Full'!A$26:B$285,2,FALSE)</f>
        <v>Are your systems and applications regularly scanned externally for vulnerabilities?</v>
      </c>
      <c r="C233" s="35" t="str">
        <f>IF(LEN(VLOOKUP($A233,Questions!$B:$AA,20,FALSE))=0,"",VLOOKUP($A233,Questions!$B:$AA,20,FALSE))</f>
        <v xml:space="preserve"> </v>
      </c>
      <c r="D233" s="37" t="str">
        <f>IF(LEN(VLOOKUP($A233,Questions!$B:$AA,21,FALSE))=0,"",VLOOKUP($A233,Questions!$B:$AA,21,FALSE))</f>
        <v xml:space="preserve"> </v>
      </c>
      <c r="E233" s="35" t="str">
        <f>IF(LEN(VLOOKUP($A233,Questions!$B:$AA,22,FALSE))=0,"",VLOOKUP($A233,Questions!$B:$AA,22,FALSE))</f>
        <v xml:space="preserve"> </v>
      </c>
      <c r="F233" s="35" t="str">
        <f>IF(LEN(VLOOKUP($A233,Questions!$B:$AA,23,FALSE))=0,"",VLOOKUP($A233,Questions!$B:$AA,23,FALSE))</f>
        <v xml:space="preserve"> </v>
      </c>
      <c r="G233" s="35" t="str">
        <f>IF(LEN(VLOOKUP($A233,Questions!$B:$AA,24,FALSE))=0,"",VLOOKUP($A233,Questions!$B:$AA,24,FALSE))</f>
        <v xml:space="preserve"> </v>
      </c>
      <c r="H233" s="35" t="str">
        <f>IF(LEN(VLOOKUP($A233,Questions!$B:$AA,25,FALSE))=0,"",VLOOKUP($A233,Questions!$B:$AA,25,FALSE))</f>
        <v xml:space="preserve"> </v>
      </c>
      <c r="I233" s="255" t="str">
        <f>IF(LEN(VLOOKUP($A233,Questions!$B:$AA,26,FALSE))=0,"",VLOOKUP($A233,Questions!$B:$AA,26,FALSE))</f>
        <v xml:space="preserve"> </v>
      </c>
      <c r="J233" s="255" t="str">
        <f>IF(LEN(VLOOKUP($A233,Questions!$B:$AB,27,FALSE))=0,"",VLOOKUP($A233,Questions!$B:$AB,27,FALSE))</f>
        <v xml:space="preserve"> </v>
      </c>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row>
    <row r="234" spans="1:259" ht="36" customHeight="1" x14ac:dyDescent="0.2">
      <c r="A234" s="14" t="s">
        <v>292</v>
      </c>
      <c r="B234" s="28" t="str">
        <f>VLOOKUP(A234,'HECVAT - Full'!A$26:B$285,2,FALSE)</f>
        <v>Have your systems and applications had a third party security assessment completed in the last year?</v>
      </c>
      <c r="C234" s="35" t="str">
        <f>IF(LEN(VLOOKUP($A234,Questions!$B:$AA,20,FALSE))=0,"",VLOOKUP($A234,Questions!$B:$AA,20,FALSE))</f>
        <v xml:space="preserve"> </v>
      </c>
      <c r="D234" s="37" t="str">
        <f>IF(LEN(VLOOKUP($A234,Questions!$B:$AA,21,FALSE))=0,"",VLOOKUP($A234,Questions!$B:$AA,21,FALSE))</f>
        <v xml:space="preserve"> </v>
      </c>
      <c r="E234" s="35" t="str">
        <f>IF(LEN(VLOOKUP($A234,Questions!$B:$AA,22,FALSE))=0,"",VLOOKUP($A234,Questions!$B:$AA,22,FALSE))</f>
        <v xml:space="preserve"> </v>
      </c>
      <c r="F234" s="35" t="str">
        <f>IF(LEN(VLOOKUP($A234,Questions!$B:$AA,23,FALSE))=0,"",VLOOKUP($A234,Questions!$B:$AA,23,FALSE))</f>
        <v xml:space="preserve"> </v>
      </c>
      <c r="G234" s="35" t="str">
        <f>IF(LEN(VLOOKUP($A234,Questions!$B:$AA,24,FALSE))=0,"",VLOOKUP($A234,Questions!$B:$AA,24,FALSE))</f>
        <v xml:space="preserve"> </v>
      </c>
      <c r="H234" s="35" t="str">
        <f>IF(LEN(VLOOKUP($A234,Questions!$B:$AA,25,FALSE))=0,"",VLOOKUP($A234,Questions!$B:$AA,25,FALSE))</f>
        <v xml:space="preserve"> </v>
      </c>
      <c r="I234" s="255" t="str">
        <f>IF(LEN(VLOOKUP($A234,Questions!$B:$AA,26,FALSE))=0,"",VLOOKUP($A234,Questions!$B:$AA,26,FALSE))</f>
        <v xml:space="preserve"> </v>
      </c>
      <c r="J234" s="255" t="str">
        <f>IF(LEN(VLOOKUP($A234,Questions!$B:$AB,27,FALSE))=0,"",VLOOKUP($A234,Questions!$B:$AB,27,FALSE))</f>
        <v xml:space="preserve"> </v>
      </c>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row>
    <row r="235" spans="1:259" ht="65" customHeight="1" x14ac:dyDescent="0.2">
      <c r="A235" s="14" t="s">
        <v>293</v>
      </c>
      <c r="B235" s="28" t="str">
        <f>VLOOKUP(A235,'HECVAT - Full'!A$26:B$285,2,FALSE)</f>
        <v>Are your systems and applications scanned with an authenticated user account for vulnerabilities [that are remediated] prior to new releases?</v>
      </c>
      <c r="C235" s="35" t="str">
        <f>IF(LEN(VLOOKUP($A235,Questions!$B:$AA,20,FALSE))=0,"",VLOOKUP($A235,Questions!$B:$AA,20,FALSE))</f>
        <v xml:space="preserve"> </v>
      </c>
      <c r="D235" s="37" t="str">
        <f>IF(LEN(VLOOKUP($A235,Questions!$B:$AA,21,FALSE))=0,"",VLOOKUP($A235,Questions!$B:$AA,21,FALSE))</f>
        <v xml:space="preserve"> </v>
      </c>
      <c r="E235" s="36" t="str">
        <f>IF(LEN(VLOOKUP($A235,Questions!$B:$AA,22,FALSE))=0,"",VLOOKUP($A235,Questions!$B:$AA,22,FALSE))</f>
        <v xml:space="preserve"> </v>
      </c>
      <c r="F235" s="35" t="str">
        <f>IF(LEN(VLOOKUP($A235,Questions!$B:$AA,23,FALSE))=0,"",VLOOKUP($A235,Questions!$B:$AA,23,FALSE))</f>
        <v xml:space="preserve"> </v>
      </c>
      <c r="G235" s="35" t="str">
        <f>IF(LEN(VLOOKUP($A235,Questions!$B:$AA,24,FALSE))=0,"",VLOOKUP($A235,Questions!$B:$AA,24,FALSE))</f>
        <v xml:space="preserve"> </v>
      </c>
      <c r="H235" s="35" t="str">
        <f>IF(LEN(VLOOKUP($A235,Questions!$B:$AA,25,FALSE))=0,"",VLOOKUP($A235,Questions!$B:$AA,25,FALSE))</f>
        <v xml:space="preserve"> </v>
      </c>
      <c r="I235" s="255" t="str">
        <f>IF(LEN(VLOOKUP($A235,Questions!$B:$AA,26,FALSE))=0,"",VLOOKUP($A235,Questions!$B:$AA,26,FALSE))</f>
        <v xml:space="preserve"> </v>
      </c>
      <c r="J235" s="255" t="str">
        <f>IF(LEN(VLOOKUP($A235,Questions!$B:$AB,27,FALSE))=0,"",VLOOKUP($A235,Questions!$B:$AB,27,FALSE))</f>
        <v xml:space="preserve"> </v>
      </c>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row>
    <row r="236" spans="1:259" ht="49.25" customHeight="1" x14ac:dyDescent="0.2">
      <c r="A236" s="14" t="s">
        <v>294</v>
      </c>
      <c r="B236" s="28" t="str">
        <f>VLOOKUP(A236,'HECVAT - Full'!A$26:B$285,2,FALSE)</f>
        <v>Will you provide results of application and system vulnerability scans to the Institution?</v>
      </c>
      <c r="C236" s="35" t="str">
        <f>IF(LEN(VLOOKUP($A236,Questions!$B:$AA,20,FALSE))=0,"",VLOOKUP($A236,Questions!$B:$AA,20,FALSE))</f>
        <v xml:space="preserve"> </v>
      </c>
      <c r="D236" s="37" t="str">
        <f>IF(LEN(VLOOKUP($A236,Questions!$B:$AA,21,FALSE))=0,"",VLOOKUP($A236,Questions!$B:$AA,21,FALSE))</f>
        <v xml:space="preserve"> </v>
      </c>
      <c r="E236" s="36" t="str">
        <f>IF(LEN(VLOOKUP($A236,Questions!$B:$AA,22,FALSE))=0,"",VLOOKUP($A236,Questions!$B:$AA,22,FALSE))</f>
        <v xml:space="preserve"> </v>
      </c>
      <c r="F236" s="35" t="str">
        <f>IF(LEN(VLOOKUP($A236,Questions!$B:$AA,23,FALSE))=0,"",VLOOKUP($A236,Questions!$B:$AA,23,FALSE))</f>
        <v xml:space="preserve"> </v>
      </c>
      <c r="G236" s="35" t="str">
        <f>IF(LEN(VLOOKUP($A236,Questions!$B:$AA,24,FALSE))=0,"",VLOOKUP($A236,Questions!$B:$AA,24,FALSE))</f>
        <v xml:space="preserve"> </v>
      </c>
      <c r="H236" s="257" t="str">
        <f>IF(LEN(VLOOKUP($A236,Questions!$B:$AA,25,FALSE))=0,"",VLOOKUP($A236,Questions!$B:$AA,25,FALSE))</f>
        <v xml:space="preserve"> </v>
      </c>
      <c r="I236" s="255" t="str">
        <f>IF(LEN(VLOOKUP($A236,Questions!$B:$AA,26,FALSE))=0,"",VLOOKUP($A236,Questions!$B:$AA,26,FALSE))</f>
        <v xml:space="preserve"> </v>
      </c>
      <c r="J236" s="255" t="str">
        <f>IF(LEN(VLOOKUP($A236,Questions!$B:$AB,27,FALSE))=0,"",VLOOKUP($A236,Questions!$B:$AB,27,FALSE))</f>
        <v xml:space="preserve"> </v>
      </c>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row>
    <row r="237" spans="1:259" ht="36" customHeight="1" x14ac:dyDescent="0.2">
      <c r="A237" s="14" t="s">
        <v>295</v>
      </c>
      <c r="B237" s="28" t="str">
        <f>VLOOKUP(A237,'HECVAT - Full'!A$26:B$285,2,FALSE)</f>
        <v>Describe or provide a reference to how you monitor for and protect against common web application security vulnerabilities (e.g. SQL injection, XSS, XSRF, etc.).</v>
      </c>
      <c r="C237" s="35" t="str">
        <f>IF(LEN(VLOOKUP($A237,Questions!$B:$AA,20,FALSE))=0,"",VLOOKUP($A237,Questions!$B:$AA,20,FALSE))</f>
        <v xml:space="preserve"> </v>
      </c>
      <c r="D237" s="37" t="str">
        <f>IF(LEN(VLOOKUP($A237,Questions!$B:$AA,21,FALSE))=0,"",VLOOKUP($A237,Questions!$B:$AA,21,FALSE))</f>
        <v xml:space="preserve"> </v>
      </c>
      <c r="E237" s="36" t="str">
        <f>IF(LEN(VLOOKUP($A237,Questions!$B:$AA,22,FALSE))=0,"",VLOOKUP($A237,Questions!$B:$AA,22,FALSE))</f>
        <v xml:space="preserve"> </v>
      </c>
      <c r="F237" s="35" t="str">
        <f>IF(LEN(VLOOKUP($A237,Questions!$B:$AA,23,FALSE))=0,"",VLOOKUP($A237,Questions!$B:$AA,23,FALSE))</f>
        <v xml:space="preserve"> </v>
      </c>
      <c r="G237" s="36" t="str">
        <f>IF(LEN(VLOOKUP($A237,Questions!$B:$AA,24,FALSE))=0,"",VLOOKUP($A237,Questions!$B:$AA,24,FALSE))</f>
        <v xml:space="preserve"> </v>
      </c>
      <c r="H237" s="35" t="str">
        <f>IF(LEN(VLOOKUP($A237,Questions!$B:$AA,25,FALSE))=0,"",VLOOKUP($A237,Questions!$B:$AA,25,FALSE))</f>
        <v xml:space="preserve"> </v>
      </c>
      <c r="I237" s="255" t="str">
        <f>IF(LEN(VLOOKUP($A237,Questions!$B:$AA,26,FALSE))=0,"",VLOOKUP($A237,Questions!$B:$AA,26,FALSE))</f>
        <v xml:space="preserve"> </v>
      </c>
      <c r="J237" s="255" t="str">
        <f>IF(LEN(VLOOKUP($A237,Questions!$B:$AB,27,FALSE))=0,"",VLOOKUP($A237,Questions!$B:$AB,27,FALSE))</f>
        <v xml:space="preserve"> </v>
      </c>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row>
    <row r="238" spans="1:259" ht="65" customHeight="1" x14ac:dyDescent="0.2">
      <c r="A238" s="14" t="s">
        <v>296</v>
      </c>
      <c r="B238" s="28" t="str">
        <f>VLOOKUP(A238,'HECVAT - Full'!A$26:B$285,2,FALSE)</f>
        <v>Will you allow the institution to perform its own vulnerability testing and/or scanning of your systems and/or application provided that testing is performed at a mutually agreed upon time and date?</v>
      </c>
      <c r="C238" s="35" t="str">
        <f>IF(LEN(VLOOKUP($A238,Questions!$B:$AA,20,FALSE))=0,"",VLOOKUP($A238,Questions!$B:$AA,20,FALSE))</f>
        <v xml:space="preserve"> </v>
      </c>
      <c r="D238" s="37" t="str">
        <f>IF(LEN(VLOOKUP($A238,Questions!$B:$AA,21,FALSE))=0,"",VLOOKUP($A238,Questions!$B:$AA,21,FALSE))</f>
        <v xml:space="preserve"> </v>
      </c>
      <c r="E238" s="36" t="str">
        <f>IF(LEN(VLOOKUP($A238,Questions!$B:$AA,22,FALSE))=0,"",VLOOKUP($A238,Questions!$B:$AA,22,FALSE))</f>
        <v xml:space="preserve"> </v>
      </c>
      <c r="F238" s="35" t="str">
        <f>IF(LEN(VLOOKUP($A238,Questions!$B:$AA,23,FALSE))=0,"",VLOOKUP($A238,Questions!$B:$AA,23,FALSE))</f>
        <v xml:space="preserve"> </v>
      </c>
      <c r="G238" s="35" t="str">
        <f>IF(LEN(VLOOKUP($A238,Questions!$B:$AA,24,FALSE))=0,"",VLOOKUP($A238,Questions!$B:$AA,24,FALSE))</f>
        <v xml:space="preserve"> </v>
      </c>
      <c r="H238" s="35" t="str">
        <f>IF(LEN(VLOOKUP($A238,Questions!$B:$AA,25,FALSE))=0,"",VLOOKUP($A238,Questions!$B:$AA,25,FALSE))</f>
        <v xml:space="preserve"> </v>
      </c>
      <c r="I238" s="255" t="str">
        <f>IF(LEN(VLOOKUP($A238,Questions!$B:$AA,26,FALSE))=0,"",VLOOKUP($A238,Questions!$B:$AA,26,FALSE))</f>
        <v xml:space="preserve"> </v>
      </c>
      <c r="J238" s="255" t="str">
        <f>IF(LEN(VLOOKUP($A238,Questions!$B:$AB,27,FALSE))=0,"",VLOOKUP($A238,Questions!$B:$AB,27,FALSE))</f>
        <v xml:space="preserve"> </v>
      </c>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row>
    <row r="239" spans="1:259" ht="36" customHeight="1" x14ac:dyDescent="0.2">
      <c r="A239" s="388" t="str">
        <f>IF(OR($C$24="No",$C$30="Yes"),"HIPAA - Optional based on QUALIFIER response.","HIPAA")</f>
        <v>HIPAA</v>
      </c>
      <c r="B239" s="388"/>
      <c r="C239" s="24" t="str">
        <f>C$22</f>
        <v>CIS Critical Security Controls v6.1</v>
      </c>
      <c r="D239" s="24" t="str">
        <f t="shared" ref="D239:J239" si="17">D$22</f>
        <v>HIPAA</v>
      </c>
      <c r="E239" s="24" t="str">
        <f t="shared" si="17"/>
        <v>ISO 27002:27013</v>
      </c>
      <c r="F239" s="24" t="str">
        <f t="shared" si="17"/>
        <v>NIST Cybersecurity Framework</v>
      </c>
      <c r="G239" s="24" t="str">
        <f t="shared" si="17"/>
        <v>NIST SP 800-171r1</v>
      </c>
      <c r="H239" s="24" t="str">
        <f t="shared" si="17"/>
        <v>NIST SP 800-53r4</v>
      </c>
      <c r="I239" s="24" t="str">
        <f t="shared" si="17"/>
        <v>PCI DSS</v>
      </c>
      <c r="J239" s="24" t="str">
        <f t="shared" si="17"/>
        <v>Trusted CI</v>
      </c>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row>
    <row r="240" spans="1:259" ht="65" customHeight="1" x14ac:dyDescent="0.2">
      <c r="A240" s="14" t="s">
        <v>297</v>
      </c>
      <c r="B240" s="28" t="str">
        <f>VLOOKUP(A240,'HECVAT - Full'!A$26:B$285,2,FALSE)</f>
        <v>Do your workforce members receive regular training related to the HIPAA Privacy and Security Rules and the HITECH Act?</v>
      </c>
      <c r="C240" s="35" t="str">
        <f>IF(LEN(VLOOKUP($A240,Questions!$B:$AA,20,FALSE))=0,"",VLOOKUP($A240,Questions!$B:$AA,20,FALSE))</f>
        <v xml:space="preserve"> </v>
      </c>
      <c r="D240" s="35" t="str">
        <f>IF(LEN(VLOOKUP($A240,Questions!$B:$AA,21,FALSE))=0,"",VLOOKUP($A240,Questions!$B:$AA,21,FALSE))</f>
        <v xml:space="preserve"> </v>
      </c>
      <c r="E240" s="35" t="str">
        <f>IF(LEN(VLOOKUP($A240,Questions!$B:$AA,22,FALSE))=0,"",VLOOKUP($A240,Questions!$B:$AA,22,FALSE))</f>
        <v xml:space="preserve"> </v>
      </c>
      <c r="F240" s="35" t="str">
        <f>IF(LEN(VLOOKUP($A240,Questions!$B:$AA,23,FALSE))=0,"",VLOOKUP($A240,Questions!$B:$AA,23,FALSE))</f>
        <v xml:space="preserve"> </v>
      </c>
      <c r="G240" s="35" t="str">
        <f>IF(LEN(VLOOKUP($A240,Questions!$B:$AA,24,FALSE))=0,"",VLOOKUP($A240,Questions!$B:$AA,24,FALSE))</f>
        <v xml:space="preserve"> </v>
      </c>
      <c r="H240" s="35" t="str">
        <f>IF(LEN(VLOOKUP($A240,Questions!$B:$AA,25,FALSE))=0,"",VLOOKUP($A240,Questions!$B:$AA,25,FALSE))</f>
        <v xml:space="preserve"> </v>
      </c>
      <c r="I240" s="36" t="str">
        <f>IF(LEN(VLOOKUP($A240,Questions!$B:$AA,26,FALSE))=0,"",VLOOKUP($A240,Questions!$B:$AA,26,FALSE))</f>
        <v xml:space="preserve"> </v>
      </c>
      <c r="J240" s="36" t="str">
        <f>IF(LEN(VLOOKUP($A240,Questions!$B:$AB,27,FALSE))=0,"",VLOOKUP($A240,Questions!$B:$AB,27,FALSE))</f>
        <v xml:space="preserve"> </v>
      </c>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row>
    <row r="241" spans="1:259" ht="48" customHeight="1" x14ac:dyDescent="0.2">
      <c r="A241" s="14" t="s">
        <v>298</v>
      </c>
      <c r="B241" s="28" t="str">
        <f>VLOOKUP(A241,'HECVAT - Full'!A$26:B$285,2,FALSE)</f>
        <v>Do you monitor or receive information regarding changes in HIPAA regulations?</v>
      </c>
      <c r="C241" s="35" t="str">
        <f>IF(LEN(VLOOKUP($A241,Questions!$B:$AA,20,FALSE))=0,"",VLOOKUP($A241,Questions!$B:$AA,20,FALSE))</f>
        <v xml:space="preserve"> </v>
      </c>
      <c r="D241" s="35" t="str">
        <f>IF(LEN(VLOOKUP($A241,Questions!$B:$AA,21,FALSE))=0,"",VLOOKUP($A241,Questions!$B:$AA,21,FALSE))</f>
        <v xml:space="preserve"> </v>
      </c>
      <c r="E241" s="35" t="str">
        <f>IF(LEN(VLOOKUP($A241,Questions!$B:$AA,22,FALSE))=0,"",VLOOKUP($A241,Questions!$B:$AA,22,FALSE))</f>
        <v xml:space="preserve"> </v>
      </c>
      <c r="F241" s="35" t="str">
        <f>IF(LEN(VLOOKUP($A241,Questions!$B:$AA,23,FALSE))=0,"",VLOOKUP($A241,Questions!$B:$AA,23,FALSE))</f>
        <v xml:space="preserve"> </v>
      </c>
      <c r="G241" s="36" t="str">
        <f>IF(LEN(VLOOKUP($A241,Questions!$B:$AA,24,FALSE))=0,"",VLOOKUP($A241,Questions!$B:$AA,24,FALSE))</f>
        <v xml:space="preserve"> </v>
      </c>
      <c r="H241" s="36" t="str">
        <f>IF(LEN(VLOOKUP($A241,Questions!$B:$AA,25,FALSE))=0,"",VLOOKUP($A241,Questions!$B:$AA,25,FALSE))</f>
        <v xml:space="preserve"> </v>
      </c>
      <c r="I241" s="36" t="str">
        <f>IF(LEN(VLOOKUP($A241,Questions!$B:$AA,26,FALSE))=0,"",VLOOKUP($A241,Questions!$B:$AA,26,FALSE))</f>
        <v xml:space="preserve"> </v>
      </c>
      <c r="J241" s="36" t="str">
        <f>IF(LEN(VLOOKUP($A241,Questions!$B:$AB,27,FALSE))=0,"",VLOOKUP($A241,Questions!$B:$AB,27,FALSE))</f>
        <v xml:space="preserve"> </v>
      </c>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row>
    <row r="242" spans="1:259" ht="48" customHeight="1" x14ac:dyDescent="0.2">
      <c r="A242" s="14" t="s">
        <v>299</v>
      </c>
      <c r="B242" s="28" t="str">
        <f>VLOOKUP(A242,'HECVAT - Full'!A$26:B$285,2,FALSE)</f>
        <v>Has your organization designated HIPAA Privacy and Security officers as required by the Rules?</v>
      </c>
      <c r="C242" s="35" t="str">
        <f>IF(LEN(VLOOKUP($A242,Questions!$B:$AA,20,FALSE))=0,"",VLOOKUP($A242,Questions!$B:$AA,20,FALSE))</f>
        <v xml:space="preserve"> </v>
      </c>
      <c r="D242" s="35" t="str">
        <f>IF(LEN(VLOOKUP($A242,Questions!$B:$AA,21,FALSE))=0,"",VLOOKUP($A242,Questions!$B:$AA,21,FALSE))</f>
        <v xml:space="preserve"> </v>
      </c>
      <c r="E242" s="35" t="str">
        <f>IF(LEN(VLOOKUP($A242,Questions!$B:$AA,22,FALSE))=0,"",VLOOKUP($A242,Questions!$B:$AA,22,FALSE))</f>
        <v xml:space="preserve"> </v>
      </c>
      <c r="F242" s="35" t="str">
        <f>IF(LEN(VLOOKUP($A242,Questions!$B:$AA,23,FALSE))=0,"",VLOOKUP($A242,Questions!$B:$AA,23,FALSE))</f>
        <v xml:space="preserve"> </v>
      </c>
      <c r="G242" s="36" t="str">
        <f>IF(LEN(VLOOKUP($A242,Questions!$B:$AA,24,FALSE))=0,"",VLOOKUP($A242,Questions!$B:$AA,24,FALSE))</f>
        <v xml:space="preserve"> </v>
      </c>
      <c r="H242" s="36" t="str">
        <f>IF(LEN(VLOOKUP($A242,Questions!$B:$AA,25,FALSE))=0,"",VLOOKUP($A242,Questions!$B:$AA,25,FALSE))</f>
        <v xml:space="preserve"> </v>
      </c>
      <c r="I242" s="36" t="str">
        <f>IF(LEN(VLOOKUP($A242,Questions!$B:$AA,26,FALSE))=0,"",VLOOKUP($A242,Questions!$B:$AA,26,FALSE))</f>
        <v xml:space="preserve"> </v>
      </c>
      <c r="J242" s="36" t="str">
        <f>IF(LEN(VLOOKUP($A242,Questions!$B:$AB,27,FALSE))=0,"",VLOOKUP($A242,Questions!$B:$AB,27,FALSE))</f>
        <v xml:space="preserve"> </v>
      </c>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row>
    <row r="243" spans="1:259" ht="48" customHeight="1" x14ac:dyDescent="0.2">
      <c r="A243" s="14" t="s">
        <v>300</v>
      </c>
      <c r="B243" s="28" t="str">
        <f>VLOOKUP(A243,'HECVAT - Full'!A$26:B$285,2,FALSE)</f>
        <v>Do you comply with the requirements of the Health Information Technology for Economic and Clinical Health Act (HITECH)?</v>
      </c>
      <c r="C243" s="35" t="str">
        <f>IF(LEN(VLOOKUP($A243,Questions!$B:$AA,20,FALSE))=0,"",VLOOKUP($A243,Questions!$B:$AA,20,FALSE))</f>
        <v xml:space="preserve"> </v>
      </c>
      <c r="D243" s="36" t="str">
        <f>IF(LEN(VLOOKUP($A243,Questions!$B:$AA,21,FALSE))=0,"",VLOOKUP($A243,Questions!$B:$AA,21,FALSE))</f>
        <v xml:space="preserve"> </v>
      </c>
      <c r="E243" s="35" t="str">
        <f>IF(LEN(VLOOKUP($A243,Questions!$B:$AA,22,FALSE))=0,"",VLOOKUP($A243,Questions!$B:$AA,22,FALSE))</f>
        <v xml:space="preserve"> </v>
      </c>
      <c r="F243" s="35" t="str">
        <f>IF(LEN(VLOOKUP($A243,Questions!$B:$AA,23,FALSE))=0,"",VLOOKUP($A243,Questions!$B:$AA,23,FALSE))</f>
        <v xml:space="preserve"> </v>
      </c>
      <c r="G243" s="36" t="str">
        <f>IF(LEN(VLOOKUP($A243,Questions!$B:$AA,24,FALSE))=0,"",VLOOKUP($A243,Questions!$B:$AA,24,FALSE))</f>
        <v xml:space="preserve"> </v>
      </c>
      <c r="H243" s="36" t="str">
        <f>IF(LEN(VLOOKUP($A243,Questions!$B:$AA,25,FALSE))=0,"",VLOOKUP($A243,Questions!$B:$AA,25,FALSE))</f>
        <v xml:space="preserve"> </v>
      </c>
      <c r="I243" s="36" t="str">
        <f>IF(LEN(VLOOKUP($A243,Questions!$B:$AA,26,FALSE))=0,"",VLOOKUP($A243,Questions!$B:$AA,26,FALSE))</f>
        <v xml:space="preserve"> </v>
      </c>
      <c r="J243" s="36" t="str">
        <f>IF(LEN(VLOOKUP($A243,Questions!$B:$AB,27,FALSE))=0,"",VLOOKUP($A243,Questions!$B:$AB,27,FALSE))</f>
        <v xml:space="preserve"> </v>
      </c>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row>
    <row r="244" spans="1:259" ht="48" customHeight="1" x14ac:dyDescent="0.2">
      <c r="A244" s="14" t="s">
        <v>301</v>
      </c>
      <c r="B244" s="28" t="str">
        <f>VLOOKUP(A244,'HECVAT - Full'!A$26:B$285,2,FALSE)</f>
        <v>Have you conducted a risk analysis as required under the Security Rule?</v>
      </c>
      <c r="C244" s="35" t="str">
        <f>IF(LEN(VLOOKUP($A244,Questions!$B:$AA,20,FALSE))=0,"",VLOOKUP($A244,Questions!$B:$AA,20,FALSE))</f>
        <v xml:space="preserve"> </v>
      </c>
      <c r="D244" s="35" t="str">
        <f>IF(LEN(VLOOKUP($A244,Questions!$B:$AA,21,FALSE))=0,"",VLOOKUP($A244,Questions!$B:$AA,21,FALSE))</f>
        <v xml:space="preserve"> </v>
      </c>
      <c r="E244" s="35" t="str">
        <f>IF(LEN(VLOOKUP($A244,Questions!$B:$AA,22,FALSE))=0,"",VLOOKUP($A244,Questions!$B:$AA,22,FALSE))</f>
        <v xml:space="preserve"> </v>
      </c>
      <c r="F244" s="35" t="str">
        <f>IF(LEN(VLOOKUP($A244,Questions!$B:$AA,23,FALSE))=0,"",VLOOKUP($A244,Questions!$B:$AA,23,FALSE))</f>
        <v xml:space="preserve"> </v>
      </c>
      <c r="G244" s="35" t="str">
        <f>IF(LEN(VLOOKUP($A244,Questions!$B:$AA,24,FALSE))=0,"",VLOOKUP($A244,Questions!$B:$AA,24,FALSE))</f>
        <v xml:space="preserve"> </v>
      </c>
      <c r="H244" s="35" t="str">
        <f>IF(LEN(VLOOKUP($A244,Questions!$B:$AA,25,FALSE))=0,"",VLOOKUP($A244,Questions!$B:$AA,25,FALSE))</f>
        <v xml:space="preserve"> </v>
      </c>
      <c r="I244" s="35" t="str">
        <f>IF(LEN(VLOOKUP($A244,Questions!$B:$AA,26,FALSE))=0,"",VLOOKUP($A244,Questions!$B:$AA,26,FALSE))</f>
        <v xml:space="preserve"> </v>
      </c>
      <c r="J244" s="35" t="str">
        <f>IF(LEN(VLOOKUP($A244,Questions!$B:$AB,27,FALSE))=0,"",VLOOKUP($A244,Questions!$B:$AB,27,FALSE))</f>
        <v xml:space="preserve"> </v>
      </c>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row>
    <row r="245" spans="1:259" ht="48" customHeight="1" x14ac:dyDescent="0.2">
      <c r="A245" s="14" t="s">
        <v>302</v>
      </c>
      <c r="B245" s="28" t="str">
        <f>VLOOKUP(A245,'HECVAT - Full'!A$26:B$285,2,FALSE)</f>
        <v>Have you identified areas of risks?</v>
      </c>
      <c r="C245" s="35" t="str">
        <f>IF(LEN(VLOOKUP($A245,Questions!$B:$AA,20,FALSE))=0,"",VLOOKUP($A245,Questions!$B:$AA,20,FALSE))</f>
        <v xml:space="preserve"> </v>
      </c>
      <c r="D245" s="35" t="str">
        <f>IF(LEN(VLOOKUP($A245,Questions!$B:$AA,21,FALSE))=0,"",VLOOKUP($A245,Questions!$B:$AA,21,FALSE))</f>
        <v xml:space="preserve"> </v>
      </c>
      <c r="E245" s="35" t="str">
        <f>IF(LEN(VLOOKUP($A245,Questions!$B:$AA,22,FALSE))=0,"",VLOOKUP($A245,Questions!$B:$AA,22,FALSE))</f>
        <v xml:space="preserve"> </v>
      </c>
      <c r="F245" s="35" t="str">
        <f>IF(LEN(VLOOKUP($A245,Questions!$B:$AA,23,FALSE))=0,"",VLOOKUP($A245,Questions!$B:$AA,23,FALSE))</f>
        <v xml:space="preserve"> </v>
      </c>
      <c r="G245" s="35" t="str">
        <f>IF(LEN(VLOOKUP($A245,Questions!$B:$AA,24,FALSE))=0,"",VLOOKUP($A245,Questions!$B:$AA,24,FALSE))</f>
        <v xml:space="preserve"> </v>
      </c>
      <c r="H245" s="35" t="str">
        <f>IF(LEN(VLOOKUP($A245,Questions!$B:$AA,25,FALSE))=0,"",VLOOKUP($A245,Questions!$B:$AA,25,FALSE))</f>
        <v xml:space="preserve"> </v>
      </c>
      <c r="I245" s="35" t="str">
        <f>IF(LEN(VLOOKUP($A245,Questions!$B:$AA,26,FALSE))=0,"",VLOOKUP($A245,Questions!$B:$AA,26,FALSE))</f>
        <v xml:space="preserve"> </v>
      </c>
      <c r="J245" s="35" t="str">
        <f>IF(LEN(VLOOKUP($A245,Questions!$B:$AB,27,FALSE))=0,"",VLOOKUP($A245,Questions!$B:$AB,27,FALSE))</f>
        <v xml:space="preserve"> </v>
      </c>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row>
    <row r="246" spans="1:259" ht="48" customHeight="1" x14ac:dyDescent="0.2">
      <c r="A246" s="14" t="s">
        <v>303</v>
      </c>
      <c r="B246" s="28" t="str">
        <f>VLOOKUP(A246,'HECVAT - Full'!A$26:B$285,2,FALSE)</f>
        <v>Have you taken actions to mitigate the identified risks?</v>
      </c>
      <c r="C246" s="35" t="str">
        <f>IF(LEN(VLOOKUP($A246,Questions!$B:$AA,20,FALSE))=0,"",VLOOKUP($A246,Questions!$B:$AA,20,FALSE))</f>
        <v xml:space="preserve"> </v>
      </c>
      <c r="D246" s="35" t="str">
        <f>IF(LEN(VLOOKUP($A246,Questions!$B:$AA,21,FALSE))=0,"",VLOOKUP($A246,Questions!$B:$AA,21,FALSE))</f>
        <v xml:space="preserve"> </v>
      </c>
      <c r="E246" s="36" t="str">
        <f>IF(LEN(VLOOKUP($A246,Questions!$B:$AA,22,FALSE))=0,"",VLOOKUP($A246,Questions!$B:$AA,22,FALSE))</f>
        <v xml:space="preserve"> </v>
      </c>
      <c r="F246" s="35" t="str">
        <f>IF(LEN(VLOOKUP($A246,Questions!$B:$AA,23,FALSE))=0,"",VLOOKUP($A246,Questions!$B:$AA,23,FALSE))</f>
        <v xml:space="preserve"> </v>
      </c>
      <c r="G246" s="36" t="str">
        <f>IF(LEN(VLOOKUP($A246,Questions!$B:$AA,24,FALSE))=0,"",VLOOKUP($A246,Questions!$B:$AA,24,FALSE))</f>
        <v xml:space="preserve"> </v>
      </c>
      <c r="H246" s="36" t="str">
        <f>IF(LEN(VLOOKUP($A246,Questions!$B:$AA,25,FALSE))=0,"",VLOOKUP($A246,Questions!$B:$AA,25,FALSE))</f>
        <v xml:space="preserve"> </v>
      </c>
      <c r="I246" s="35" t="str">
        <f>IF(LEN(VLOOKUP($A246,Questions!$B:$AA,26,FALSE))=0,"",VLOOKUP($A246,Questions!$B:$AA,26,FALSE))</f>
        <v xml:space="preserve"> </v>
      </c>
      <c r="J246" s="35" t="str">
        <f>IF(LEN(VLOOKUP($A246,Questions!$B:$AB,27,FALSE))=0,"",VLOOKUP($A246,Questions!$B:$AB,27,FALSE))</f>
        <v xml:space="preserve"> </v>
      </c>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row>
    <row r="247" spans="1:259" ht="48" customHeight="1" x14ac:dyDescent="0.2">
      <c r="A247" s="14" t="s">
        <v>304</v>
      </c>
      <c r="B247" s="28" t="str">
        <f>VLOOKUP(A247,'HECVAT - Full'!A$26:B$285,2,FALSE)</f>
        <v>Does your application require user and system administrator password changes at a frequency no greater than 90 days?</v>
      </c>
      <c r="C247" s="35" t="str">
        <f>IF(LEN(VLOOKUP($A247,Questions!$B:$AA,20,FALSE))=0,"",VLOOKUP($A247,Questions!$B:$AA,20,FALSE))</f>
        <v xml:space="preserve"> </v>
      </c>
      <c r="D247" s="35" t="str">
        <f>IF(LEN(VLOOKUP($A247,Questions!$B:$AA,21,FALSE))=0,"",VLOOKUP($A247,Questions!$B:$AA,21,FALSE))</f>
        <v xml:space="preserve"> </v>
      </c>
      <c r="E247" s="36" t="str">
        <f>IF(LEN(VLOOKUP($A247,Questions!$B:$AA,22,FALSE))=0,"",VLOOKUP($A247,Questions!$B:$AA,22,FALSE))</f>
        <v xml:space="preserve"> </v>
      </c>
      <c r="F247" s="35" t="str">
        <f>IF(LEN(VLOOKUP($A247,Questions!$B:$AA,23,FALSE))=0,"",VLOOKUP($A247,Questions!$B:$AA,23,FALSE))</f>
        <v xml:space="preserve"> </v>
      </c>
      <c r="G247" s="36" t="str">
        <f>IF(LEN(VLOOKUP($A247,Questions!$B:$AA,24,FALSE))=0,"",VLOOKUP($A247,Questions!$B:$AA,24,FALSE))</f>
        <v xml:space="preserve"> </v>
      </c>
      <c r="H247" s="36" t="str">
        <f>IF(LEN(VLOOKUP($A247,Questions!$B:$AA,25,FALSE))=0,"",VLOOKUP($A247,Questions!$B:$AA,25,FALSE))</f>
        <v xml:space="preserve"> </v>
      </c>
      <c r="I247" s="35" t="str">
        <f>IF(LEN(VLOOKUP($A247,Questions!$B:$AA,26,FALSE))=0,"",VLOOKUP($A247,Questions!$B:$AA,26,FALSE))</f>
        <v xml:space="preserve"> </v>
      </c>
      <c r="J247" s="35" t="str">
        <f>IF(LEN(VLOOKUP($A247,Questions!$B:$AB,27,FALSE))=0,"",VLOOKUP($A247,Questions!$B:$AB,27,FALSE))</f>
        <v xml:space="preserve"> </v>
      </c>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row>
    <row r="248" spans="1:259" ht="48" customHeight="1" x14ac:dyDescent="0.2">
      <c r="A248" s="14" t="s">
        <v>305</v>
      </c>
      <c r="B248" s="28" t="str">
        <f>VLOOKUP(A248,'HECVAT - Full'!A$26:B$285,2,FALSE)</f>
        <v>Does your application require a user to set their own password after an administrator reset or on first use of the account?</v>
      </c>
      <c r="C248" s="35" t="str">
        <f>IF(LEN(VLOOKUP($A248,Questions!$B:$AA,20,FALSE))=0,"",VLOOKUP($A248,Questions!$B:$AA,20,FALSE))</f>
        <v xml:space="preserve"> </v>
      </c>
      <c r="D248" s="35" t="str">
        <f>IF(LEN(VLOOKUP($A248,Questions!$B:$AA,21,FALSE))=0,"",VLOOKUP($A248,Questions!$B:$AA,21,FALSE))</f>
        <v xml:space="preserve"> </v>
      </c>
      <c r="E248" s="36" t="str">
        <f>IF(LEN(VLOOKUP($A248,Questions!$B:$AA,22,FALSE))=0,"",VLOOKUP($A248,Questions!$B:$AA,22,FALSE))</f>
        <v xml:space="preserve"> </v>
      </c>
      <c r="F248" s="35" t="str">
        <f>IF(LEN(VLOOKUP($A248,Questions!$B:$AA,23,FALSE))=0,"",VLOOKUP($A248,Questions!$B:$AA,23,FALSE))</f>
        <v xml:space="preserve"> </v>
      </c>
      <c r="G248" s="36" t="str">
        <f>IF(LEN(VLOOKUP($A248,Questions!$B:$AA,24,FALSE))=0,"",VLOOKUP($A248,Questions!$B:$AA,24,FALSE))</f>
        <v xml:space="preserve"> </v>
      </c>
      <c r="H248" s="36" t="str">
        <f>IF(LEN(VLOOKUP($A248,Questions!$B:$AA,25,FALSE))=0,"",VLOOKUP($A248,Questions!$B:$AA,25,FALSE))</f>
        <v xml:space="preserve"> </v>
      </c>
      <c r="I248" s="35" t="str">
        <f>IF(LEN(VLOOKUP($A248,Questions!$B:$AA,26,FALSE))=0,"",VLOOKUP($A248,Questions!$B:$AA,26,FALSE))</f>
        <v xml:space="preserve"> </v>
      </c>
      <c r="J248" s="35" t="str">
        <f>IF(LEN(VLOOKUP($A248,Questions!$B:$AB,27,FALSE))=0,"",VLOOKUP($A248,Questions!$B:$AB,27,FALSE))</f>
        <v xml:space="preserve"> </v>
      </c>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row>
    <row r="249" spans="1:259" ht="48" customHeight="1" x14ac:dyDescent="0.2">
      <c r="A249" s="14" t="s">
        <v>306</v>
      </c>
      <c r="B249" s="28" t="str">
        <f>VLOOKUP(A249,'HECVAT - Full'!A$26:B$285,2,FALSE)</f>
        <v xml:space="preserve">Does your application lock-out an account after a number of failed login attempts? </v>
      </c>
      <c r="C249" s="35" t="str">
        <f>IF(LEN(VLOOKUP($A249,Questions!$B:$AA,20,FALSE))=0,"",VLOOKUP($A249,Questions!$B:$AA,20,FALSE))</f>
        <v xml:space="preserve"> </v>
      </c>
      <c r="D249" s="35" t="str">
        <f>IF(LEN(VLOOKUP($A249,Questions!$B:$AA,21,FALSE))=0,"",VLOOKUP($A249,Questions!$B:$AA,21,FALSE))</f>
        <v xml:space="preserve"> </v>
      </c>
      <c r="E249" s="35" t="str">
        <f>IF(LEN(VLOOKUP($A249,Questions!$B:$AA,22,FALSE))=0,"",VLOOKUP($A249,Questions!$B:$AA,22,FALSE))</f>
        <v xml:space="preserve"> </v>
      </c>
      <c r="F249" s="35" t="str">
        <f>IF(LEN(VLOOKUP($A249,Questions!$B:$AA,23,FALSE))=0,"",VLOOKUP($A249,Questions!$B:$AA,23,FALSE))</f>
        <v xml:space="preserve"> </v>
      </c>
      <c r="G249" s="35" t="str">
        <f>IF(LEN(VLOOKUP($A249,Questions!$B:$AA,24,FALSE))=0,"",VLOOKUP($A249,Questions!$B:$AA,24,FALSE))</f>
        <v xml:space="preserve"> </v>
      </c>
      <c r="H249" s="35" t="str">
        <f>IF(LEN(VLOOKUP($A249,Questions!$B:$AA,25,FALSE))=0,"",VLOOKUP($A249,Questions!$B:$AA,25,FALSE))</f>
        <v xml:space="preserve"> </v>
      </c>
      <c r="I249" s="36" t="str">
        <f>IF(LEN(VLOOKUP($A249,Questions!$B:$AA,26,FALSE))=0,"",VLOOKUP($A249,Questions!$B:$AA,26,FALSE))</f>
        <v xml:space="preserve"> </v>
      </c>
      <c r="J249" s="36" t="str">
        <f>IF(LEN(VLOOKUP($A249,Questions!$B:$AB,27,FALSE))=0,"",VLOOKUP($A249,Questions!$B:$AB,27,FALSE))</f>
        <v xml:space="preserve"> </v>
      </c>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row>
    <row r="250" spans="1:259" ht="48" customHeight="1" x14ac:dyDescent="0.2">
      <c r="A250" s="14" t="s">
        <v>307</v>
      </c>
      <c r="B250" s="28" t="str">
        <f>VLOOKUP(A250,'HECVAT - Full'!A$26:B$285,2,FALSE)</f>
        <v>Does your application automatically lock or log-out an account after a period of inactivity?</v>
      </c>
      <c r="C250" s="35" t="str">
        <f>IF(LEN(VLOOKUP($A250,Questions!$B:$AA,20,FALSE))=0,"",VLOOKUP($A250,Questions!$B:$AA,20,FALSE))</f>
        <v xml:space="preserve"> </v>
      </c>
      <c r="D250" s="35" t="str">
        <f>IF(LEN(VLOOKUP($A250,Questions!$B:$AA,21,FALSE))=0,"",VLOOKUP($A250,Questions!$B:$AA,21,FALSE))</f>
        <v xml:space="preserve"> </v>
      </c>
      <c r="E250" s="35" t="str">
        <f>IF(LEN(VLOOKUP($A250,Questions!$B:$AA,22,FALSE))=0,"",VLOOKUP($A250,Questions!$B:$AA,22,FALSE))</f>
        <v xml:space="preserve"> </v>
      </c>
      <c r="F250" s="35" t="str">
        <f>IF(LEN(VLOOKUP($A250,Questions!$B:$AA,23,FALSE))=0,"",VLOOKUP($A250,Questions!$B:$AA,23,FALSE))</f>
        <v xml:space="preserve"> </v>
      </c>
      <c r="G250" s="35" t="str">
        <f>IF(LEN(VLOOKUP($A250,Questions!$B:$AA,24,FALSE))=0,"",VLOOKUP($A250,Questions!$B:$AA,24,FALSE))</f>
        <v xml:space="preserve"> </v>
      </c>
      <c r="H250" s="35" t="str">
        <f>IF(LEN(VLOOKUP($A250,Questions!$B:$AA,25,FALSE))=0,"",VLOOKUP($A250,Questions!$B:$AA,25,FALSE))</f>
        <v xml:space="preserve"> </v>
      </c>
      <c r="I250" s="36" t="str">
        <f>IF(LEN(VLOOKUP($A250,Questions!$B:$AA,26,FALSE))=0,"",VLOOKUP($A250,Questions!$B:$AA,26,FALSE))</f>
        <v xml:space="preserve"> </v>
      </c>
      <c r="J250" s="36" t="str">
        <f>IF(LEN(VLOOKUP($A250,Questions!$B:$AB,27,FALSE))=0,"",VLOOKUP($A250,Questions!$B:$AB,27,FALSE))</f>
        <v xml:space="preserve"> </v>
      </c>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row>
    <row r="251" spans="1:259" ht="48" customHeight="1" x14ac:dyDescent="0.2">
      <c r="A251" s="14" t="s">
        <v>308</v>
      </c>
      <c r="B251" s="28" t="str">
        <f>VLOOKUP(A251,'HECVAT - Full'!A$26:B$285,2,FALSE)</f>
        <v>Are passwords visible in plain text, whether when stored or entered, including service level accounts (i.e. database accounts, etc.)?</v>
      </c>
      <c r="C251" s="35" t="str">
        <f>IF(LEN(VLOOKUP($A251,Questions!$B:$AA,20,FALSE))=0,"",VLOOKUP($A251,Questions!$B:$AA,20,FALSE))</f>
        <v xml:space="preserve"> </v>
      </c>
      <c r="D251" s="35" t="str">
        <f>IF(LEN(VLOOKUP($A251,Questions!$B:$AA,21,FALSE))=0,"",VLOOKUP($A251,Questions!$B:$AA,21,FALSE))</f>
        <v xml:space="preserve"> </v>
      </c>
      <c r="E251" s="35" t="str">
        <f>IF(LEN(VLOOKUP($A251,Questions!$B:$AA,22,FALSE))=0,"",VLOOKUP($A251,Questions!$B:$AA,22,FALSE))</f>
        <v xml:space="preserve"> </v>
      </c>
      <c r="F251" s="35" t="str">
        <f>IF(LEN(VLOOKUP($A251,Questions!$B:$AA,23,FALSE))=0,"",VLOOKUP($A251,Questions!$B:$AA,23,FALSE))</f>
        <v xml:space="preserve"> </v>
      </c>
      <c r="G251" s="35" t="str">
        <f>IF(LEN(VLOOKUP($A251,Questions!$B:$AA,24,FALSE))=0,"",VLOOKUP($A251,Questions!$B:$AA,24,FALSE))</f>
        <v xml:space="preserve"> </v>
      </c>
      <c r="H251" s="35" t="str">
        <f>IF(LEN(VLOOKUP($A251,Questions!$B:$AA,25,FALSE))=0,"",VLOOKUP($A251,Questions!$B:$AA,25,FALSE))</f>
        <v xml:space="preserve"> </v>
      </c>
      <c r="I251" s="36" t="str">
        <f>IF(LEN(VLOOKUP($A251,Questions!$B:$AA,26,FALSE))=0,"",VLOOKUP($A251,Questions!$B:$AA,26,FALSE))</f>
        <v xml:space="preserve"> </v>
      </c>
      <c r="J251" s="36" t="str">
        <f>IF(LEN(VLOOKUP($A251,Questions!$B:$AB,27,FALSE))=0,"",VLOOKUP($A251,Questions!$B:$AB,27,FALSE))</f>
        <v xml:space="preserve"> </v>
      </c>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row>
    <row r="252" spans="1:259" ht="48" customHeight="1" x14ac:dyDescent="0.2">
      <c r="A252" s="14" t="s">
        <v>309</v>
      </c>
      <c r="B252" s="28" t="str">
        <f>VLOOKUP(A252,'HECVAT - Full'!A$26:B$285,2,FALSE)</f>
        <v>If the application is institution-hosted, can all service level and administrative account passwords be changed by the institution?</v>
      </c>
      <c r="C252" s="35" t="str">
        <f>IF(LEN(VLOOKUP($A252,Questions!$B:$AA,20,FALSE))=0,"",VLOOKUP($A252,Questions!$B:$AA,20,FALSE))</f>
        <v xml:space="preserve"> </v>
      </c>
      <c r="D252" s="35" t="str">
        <f>IF(LEN(VLOOKUP($A252,Questions!$B:$AA,21,FALSE))=0,"",VLOOKUP($A252,Questions!$B:$AA,21,FALSE))</f>
        <v xml:space="preserve"> </v>
      </c>
      <c r="E252" s="35" t="str">
        <f>IF(LEN(VLOOKUP($A252,Questions!$B:$AA,22,FALSE))=0,"",VLOOKUP($A252,Questions!$B:$AA,22,FALSE))</f>
        <v xml:space="preserve"> </v>
      </c>
      <c r="F252" s="35" t="str">
        <f>IF(LEN(VLOOKUP($A252,Questions!$B:$AA,23,FALSE))=0,"",VLOOKUP($A252,Questions!$B:$AA,23,FALSE))</f>
        <v xml:space="preserve"> </v>
      </c>
      <c r="G252" s="35" t="str">
        <f>IF(LEN(VLOOKUP($A252,Questions!$B:$AA,24,FALSE))=0,"",VLOOKUP($A252,Questions!$B:$AA,24,FALSE))</f>
        <v xml:space="preserve"> </v>
      </c>
      <c r="H252" s="35" t="str">
        <f>IF(LEN(VLOOKUP($A252,Questions!$B:$AA,25,FALSE))=0,"",VLOOKUP($A252,Questions!$B:$AA,25,FALSE))</f>
        <v xml:space="preserve"> </v>
      </c>
      <c r="I252" s="35" t="str">
        <f>IF(LEN(VLOOKUP($A252,Questions!$B:$AA,26,FALSE))=0,"",VLOOKUP($A252,Questions!$B:$AA,26,FALSE))</f>
        <v xml:space="preserve"> </v>
      </c>
      <c r="J252" s="35" t="str">
        <f>IF(LEN(VLOOKUP($A252,Questions!$B:$AB,27,FALSE))=0,"",VLOOKUP($A252,Questions!$B:$AB,27,FALSE))</f>
        <v xml:space="preserve"> </v>
      </c>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row>
    <row r="253" spans="1:259" ht="48" customHeight="1" x14ac:dyDescent="0.2">
      <c r="A253" s="14" t="s">
        <v>310</v>
      </c>
      <c r="B253" s="28" t="str">
        <f>VLOOKUP(A253,'HECVAT - Full'!A$26:B$285,2,FALSE)</f>
        <v>Does your application provide the ability to define user access levels?</v>
      </c>
      <c r="C253" s="35" t="str">
        <f>IF(LEN(VLOOKUP($A253,Questions!$B:$AA,20,FALSE))=0,"",VLOOKUP($A253,Questions!$B:$AA,20,FALSE))</f>
        <v xml:space="preserve"> </v>
      </c>
      <c r="D253" s="35" t="str">
        <f>IF(LEN(VLOOKUP($A253,Questions!$B:$AA,21,FALSE))=0,"",VLOOKUP($A253,Questions!$B:$AA,21,FALSE))</f>
        <v xml:space="preserve"> </v>
      </c>
      <c r="E253" s="35" t="str">
        <f>IF(LEN(VLOOKUP($A253,Questions!$B:$AA,22,FALSE))=0,"",VLOOKUP($A253,Questions!$B:$AA,22,FALSE))</f>
        <v xml:space="preserve"> </v>
      </c>
      <c r="F253" s="35" t="str">
        <f>IF(LEN(VLOOKUP($A253,Questions!$B:$AA,23,FALSE))=0,"",VLOOKUP($A253,Questions!$B:$AA,23,FALSE))</f>
        <v xml:space="preserve"> </v>
      </c>
      <c r="G253" s="35" t="str">
        <f>IF(LEN(VLOOKUP($A253,Questions!$B:$AA,24,FALSE))=0,"",VLOOKUP($A253,Questions!$B:$AA,24,FALSE))</f>
        <v xml:space="preserve"> </v>
      </c>
      <c r="H253" s="35" t="str">
        <f>IF(LEN(VLOOKUP($A253,Questions!$B:$AA,25,FALSE))=0,"",VLOOKUP($A253,Questions!$B:$AA,25,FALSE))</f>
        <v xml:space="preserve"> </v>
      </c>
      <c r="I253" s="35" t="str">
        <f>IF(LEN(VLOOKUP($A253,Questions!$B:$AA,26,FALSE))=0,"",VLOOKUP($A253,Questions!$B:$AA,26,FALSE))</f>
        <v xml:space="preserve"> </v>
      </c>
      <c r="J253" s="35" t="str">
        <f>IF(LEN(VLOOKUP($A253,Questions!$B:$AB,27,FALSE))=0,"",VLOOKUP($A253,Questions!$B:$AB,27,FALSE))</f>
        <v xml:space="preserve"> </v>
      </c>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row>
    <row r="254" spans="1:259" ht="48" customHeight="1" x14ac:dyDescent="0.2">
      <c r="A254" s="14" t="s">
        <v>311</v>
      </c>
      <c r="B254" s="28" t="str">
        <f>VLOOKUP(A254,'HECVAT - Full'!A$26:B$285,2,FALSE)</f>
        <v>Does your application support varying levels of access to administrative tasks defined individually per user?</v>
      </c>
      <c r="C254" s="35" t="str">
        <f>IF(LEN(VLOOKUP($A254,Questions!$B:$AA,20,FALSE))=0,"",VLOOKUP($A254,Questions!$B:$AA,20,FALSE))</f>
        <v xml:space="preserve"> </v>
      </c>
      <c r="D254" s="35" t="str">
        <f>IF(LEN(VLOOKUP($A254,Questions!$B:$AA,21,FALSE))=0,"",VLOOKUP($A254,Questions!$B:$AA,21,FALSE))</f>
        <v xml:space="preserve"> </v>
      </c>
      <c r="E254" s="36" t="str">
        <f>IF(LEN(VLOOKUP($A254,Questions!$B:$AA,22,FALSE))=0,"",VLOOKUP($A254,Questions!$B:$AA,22,FALSE))</f>
        <v xml:space="preserve"> </v>
      </c>
      <c r="F254" s="35" t="str">
        <f>IF(LEN(VLOOKUP($A254,Questions!$B:$AA,23,FALSE))=0,"",VLOOKUP($A254,Questions!$B:$AA,23,FALSE))</f>
        <v xml:space="preserve"> </v>
      </c>
      <c r="G254" s="36" t="str">
        <f>IF(LEN(VLOOKUP($A254,Questions!$B:$AA,24,FALSE))=0,"",VLOOKUP($A254,Questions!$B:$AA,24,FALSE))</f>
        <v xml:space="preserve"> </v>
      </c>
      <c r="H254" s="36" t="str">
        <f>IF(LEN(VLOOKUP($A254,Questions!$B:$AA,25,FALSE))=0,"",VLOOKUP($A254,Questions!$B:$AA,25,FALSE))</f>
        <v xml:space="preserve"> </v>
      </c>
      <c r="I254" s="35" t="str">
        <f>IF(LEN(VLOOKUP($A254,Questions!$B:$AA,26,FALSE))=0,"",VLOOKUP($A254,Questions!$B:$AA,26,FALSE))</f>
        <v xml:space="preserve"> </v>
      </c>
      <c r="J254" s="35" t="str">
        <f>IF(LEN(VLOOKUP($A254,Questions!$B:$AB,27,FALSE))=0,"",VLOOKUP($A254,Questions!$B:$AB,27,FALSE))</f>
        <v xml:space="preserve"> </v>
      </c>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row>
    <row r="255" spans="1:259" ht="64.25" customHeight="1" x14ac:dyDescent="0.2">
      <c r="A255" s="14" t="s">
        <v>312</v>
      </c>
      <c r="B255" s="28" t="str">
        <f>VLOOKUP(A255,'HECVAT - Full'!A$26:B$285,2,FALSE)</f>
        <v>Does your application support varying levels of access to records based on user ID?</v>
      </c>
      <c r="C255" s="35" t="str">
        <f>IF(LEN(VLOOKUP($A255,Questions!$B:$AA,20,FALSE))=0,"",VLOOKUP($A255,Questions!$B:$AA,20,FALSE))</f>
        <v xml:space="preserve"> </v>
      </c>
      <c r="D255" s="35" t="str">
        <f>IF(LEN(VLOOKUP($A255,Questions!$B:$AA,21,FALSE))=0,"",VLOOKUP($A255,Questions!$B:$AA,21,FALSE))</f>
        <v xml:space="preserve"> </v>
      </c>
      <c r="E255" s="36" t="str">
        <f>IF(LEN(VLOOKUP($A255,Questions!$B:$AA,22,FALSE))=0,"",VLOOKUP($A255,Questions!$B:$AA,22,FALSE))</f>
        <v xml:space="preserve"> </v>
      </c>
      <c r="F255" s="35" t="str">
        <f>IF(LEN(VLOOKUP($A255,Questions!$B:$AA,23,FALSE))=0,"",VLOOKUP($A255,Questions!$B:$AA,23,FALSE))</f>
        <v xml:space="preserve"> </v>
      </c>
      <c r="G255" s="35" t="str">
        <f>IF(LEN(VLOOKUP($A255,Questions!$B:$AA,24,FALSE))=0,"",VLOOKUP($A255,Questions!$B:$AA,24,FALSE))</f>
        <v xml:space="preserve"> </v>
      </c>
      <c r="H255" s="36" t="str">
        <f>IF(LEN(VLOOKUP($A255,Questions!$B:$AA,25,FALSE))=0,"",VLOOKUP($A255,Questions!$B:$AA,25,FALSE))</f>
        <v xml:space="preserve"> </v>
      </c>
      <c r="I255" s="35" t="str">
        <f>IF(LEN(VLOOKUP($A255,Questions!$B:$AA,26,FALSE))=0,"",VLOOKUP($A255,Questions!$B:$AA,26,FALSE))</f>
        <v xml:space="preserve"> </v>
      </c>
      <c r="J255" s="35" t="str">
        <f>IF(LEN(VLOOKUP($A255,Questions!$B:$AB,27,FALSE))=0,"",VLOOKUP($A255,Questions!$B:$AB,27,FALSE))</f>
        <v xml:space="preserve"> </v>
      </c>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row>
    <row r="256" spans="1:259" ht="64.25" customHeight="1" x14ac:dyDescent="0.2">
      <c r="A256" s="14" t="s">
        <v>313</v>
      </c>
      <c r="B256" s="28" t="str">
        <f>VLOOKUP(A256,'HECVAT - Full'!A$26:B$285,2,FALSE)</f>
        <v>Is there a limit to the number of groups a user can be assigned?</v>
      </c>
      <c r="C256" s="35" t="str">
        <f>IF(LEN(VLOOKUP($A256,Questions!$B:$AA,20,FALSE))=0,"",VLOOKUP($A256,Questions!$B:$AA,20,FALSE))</f>
        <v xml:space="preserve"> </v>
      </c>
      <c r="D256" s="35" t="str">
        <f>IF(LEN(VLOOKUP($A256,Questions!$B:$AA,21,FALSE))=0,"",VLOOKUP($A256,Questions!$B:$AA,21,FALSE))</f>
        <v xml:space="preserve"> </v>
      </c>
      <c r="E256" s="35" t="str">
        <f>IF(LEN(VLOOKUP($A256,Questions!$B:$AA,22,FALSE))=0,"",VLOOKUP($A256,Questions!$B:$AA,22,FALSE))</f>
        <v xml:space="preserve"> </v>
      </c>
      <c r="F256" s="35" t="str">
        <f>IF(LEN(VLOOKUP($A256,Questions!$B:$AA,23,FALSE))=0,"",VLOOKUP($A256,Questions!$B:$AA,23,FALSE))</f>
        <v xml:space="preserve"> </v>
      </c>
      <c r="G256" s="35" t="str">
        <f>IF(LEN(VLOOKUP($A256,Questions!$B:$AA,24,FALSE))=0,"",VLOOKUP($A256,Questions!$B:$AA,24,FALSE))</f>
        <v xml:space="preserve"> </v>
      </c>
      <c r="H256" s="36" t="str">
        <f>IF(LEN(VLOOKUP($A256,Questions!$B:$AA,25,FALSE))=0,"",VLOOKUP($A256,Questions!$B:$AA,25,FALSE))</f>
        <v xml:space="preserve"> </v>
      </c>
      <c r="I256" s="35" t="str">
        <f>IF(LEN(VLOOKUP($A256,Questions!$B:$AA,26,FALSE))=0,"",VLOOKUP($A256,Questions!$B:$AA,26,FALSE))</f>
        <v xml:space="preserve"> </v>
      </c>
      <c r="J256" s="35" t="str">
        <f>IF(LEN(VLOOKUP($A256,Questions!$B:$AB,27,FALSE))=0,"",VLOOKUP($A256,Questions!$B:$AB,27,FALSE))</f>
        <v xml:space="preserve"> </v>
      </c>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row>
    <row r="257" spans="1:259" ht="64.25" customHeight="1" x14ac:dyDescent="0.2">
      <c r="A257" s="14" t="s">
        <v>314</v>
      </c>
      <c r="B257" s="28" t="str">
        <f>VLOOKUP(A257,'HECVAT - Full'!A$26:B$285,2,FALSE)</f>
        <v>Do accounts used for vendor supplied remote support abide by the same authentication policies and access logging as the rest of the system?</v>
      </c>
      <c r="C257" s="35" t="str">
        <f>IF(LEN(VLOOKUP($A257,Questions!$B:$AA,20,FALSE))=0,"",VLOOKUP($A257,Questions!$B:$AA,20,FALSE))</f>
        <v xml:space="preserve"> </v>
      </c>
      <c r="D257" s="35" t="str">
        <f>IF(LEN(VLOOKUP($A257,Questions!$B:$AA,21,FALSE))=0,"",VLOOKUP($A257,Questions!$B:$AA,21,FALSE))</f>
        <v xml:space="preserve"> </v>
      </c>
      <c r="E257" s="35" t="str">
        <f>IF(LEN(VLOOKUP($A257,Questions!$B:$AA,22,FALSE))=0,"",VLOOKUP($A257,Questions!$B:$AA,22,FALSE))</f>
        <v xml:space="preserve"> </v>
      </c>
      <c r="F257" s="35" t="str">
        <f>IF(LEN(VLOOKUP($A257,Questions!$B:$AA,23,FALSE))=0,"",VLOOKUP($A257,Questions!$B:$AA,23,FALSE))</f>
        <v xml:space="preserve"> </v>
      </c>
      <c r="G257" s="35" t="str">
        <f>IF(LEN(VLOOKUP($A257,Questions!$B:$AA,24,FALSE))=0,"",VLOOKUP($A257,Questions!$B:$AA,24,FALSE))</f>
        <v xml:space="preserve"> </v>
      </c>
      <c r="H257" s="36" t="str">
        <f>IF(LEN(VLOOKUP($A257,Questions!$B:$AA,25,FALSE))=0,"",VLOOKUP($A257,Questions!$B:$AA,25,FALSE))</f>
        <v xml:space="preserve"> </v>
      </c>
      <c r="I257" s="35" t="str">
        <f>IF(LEN(VLOOKUP($A257,Questions!$B:$AA,26,FALSE))=0,"",VLOOKUP($A257,Questions!$B:$AA,26,FALSE))</f>
        <v xml:space="preserve"> </v>
      </c>
      <c r="J257" s="35" t="str">
        <f>IF(LEN(VLOOKUP($A257,Questions!$B:$AB,27,FALSE))=0,"",VLOOKUP($A257,Questions!$B:$AB,27,FALSE))</f>
        <v xml:space="preserve"> </v>
      </c>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row>
    <row r="258" spans="1:259" ht="47" customHeight="1" x14ac:dyDescent="0.2">
      <c r="A258" s="14" t="s">
        <v>315</v>
      </c>
      <c r="B258" s="28" t="str">
        <f>VLOOKUP(A258,'HECVAT - Full'!A$26:B$285,2,FALSE)</f>
        <v xml:space="preserve">Does the application log record access including specific user, date/time of access, and originating IP or device? </v>
      </c>
      <c r="C258" s="35" t="str">
        <f>IF(LEN(VLOOKUP($A258,Questions!$B:$AA,20,FALSE))=0,"",VLOOKUP($A258,Questions!$B:$AA,20,FALSE))</f>
        <v xml:space="preserve"> </v>
      </c>
      <c r="D258" s="35" t="str">
        <f>IF(LEN(VLOOKUP($A258,Questions!$B:$AA,21,FALSE))=0,"",VLOOKUP($A258,Questions!$B:$AA,21,FALSE))</f>
        <v xml:space="preserve"> </v>
      </c>
      <c r="E258" s="35" t="str">
        <f>IF(LEN(VLOOKUP($A258,Questions!$B:$AA,22,FALSE))=0,"",VLOOKUP($A258,Questions!$B:$AA,22,FALSE))</f>
        <v xml:space="preserve"> </v>
      </c>
      <c r="F258" s="35" t="str">
        <f>IF(LEN(VLOOKUP($A258,Questions!$B:$AA,23,FALSE))=0,"",VLOOKUP($A258,Questions!$B:$AA,23,FALSE))</f>
        <v xml:space="preserve"> </v>
      </c>
      <c r="G258" s="36" t="str">
        <f>IF(LEN(VLOOKUP($A258,Questions!$B:$AA,24,FALSE))=0,"",VLOOKUP($A258,Questions!$B:$AA,24,FALSE))</f>
        <v xml:space="preserve"> </v>
      </c>
      <c r="H258" s="36" t="str">
        <f>IF(LEN(VLOOKUP($A258,Questions!$B:$AA,25,FALSE))=0,"",VLOOKUP($A258,Questions!$B:$AA,25,FALSE))</f>
        <v xml:space="preserve"> </v>
      </c>
      <c r="I258" s="36" t="str">
        <f>IF(LEN(VLOOKUP($A258,Questions!$B:$AA,26,FALSE))=0,"",VLOOKUP($A258,Questions!$B:$AA,26,FALSE))</f>
        <v xml:space="preserve"> </v>
      </c>
      <c r="J258" s="36" t="str">
        <f>IF(LEN(VLOOKUP($A258,Questions!$B:$AB,27,FALSE))=0,"",VLOOKUP($A258,Questions!$B:$AB,27,FALSE))</f>
        <v xml:space="preserve"> </v>
      </c>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row>
    <row r="259" spans="1:259" ht="47" customHeight="1" x14ac:dyDescent="0.2">
      <c r="A259" s="14" t="s">
        <v>316</v>
      </c>
      <c r="B259" s="28" t="str">
        <f>VLOOKUP(A259,'HECVAT - Full'!A$26:B$285,2,FALSE)</f>
        <v>Does the application log administrative activity, such user account access changes and password changes, including specific user, date/time of changes, and originating IP or device?</v>
      </c>
      <c r="C259" s="35" t="str">
        <f>IF(LEN(VLOOKUP($A259,Questions!$B:$AA,20,FALSE))=0,"",VLOOKUP($A259,Questions!$B:$AA,20,FALSE))</f>
        <v xml:space="preserve"> </v>
      </c>
      <c r="D259" s="35" t="str">
        <f>IF(LEN(VLOOKUP($A259,Questions!$B:$AA,21,FALSE))=0,"",VLOOKUP($A259,Questions!$B:$AA,21,FALSE))</f>
        <v xml:space="preserve"> </v>
      </c>
      <c r="E259" s="36" t="str">
        <f>IF(LEN(VLOOKUP($A259,Questions!$B:$AA,22,FALSE))=0,"",VLOOKUP($A259,Questions!$B:$AA,22,FALSE))</f>
        <v xml:space="preserve"> </v>
      </c>
      <c r="F259" s="35" t="str">
        <f>IF(LEN(VLOOKUP($A259,Questions!$B:$AA,23,FALSE))=0,"",VLOOKUP($A259,Questions!$B:$AA,23,FALSE))</f>
        <v xml:space="preserve"> </v>
      </c>
      <c r="G259" s="35" t="str">
        <f>IF(LEN(VLOOKUP($A259,Questions!$B:$AA,24,FALSE))=0,"",VLOOKUP($A259,Questions!$B:$AA,24,FALSE))</f>
        <v xml:space="preserve"> </v>
      </c>
      <c r="H259" s="35" t="str">
        <f>IF(LEN(VLOOKUP($A259,Questions!$B:$AA,25,FALSE))=0,"",VLOOKUP($A259,Questions!$B:$AA,25,FALSE))</f>
        <v xml:space="preserve"> </v>
      </c>
      <c r="I259" s="35" t="str">
        <f>IF(LEN(VLOOKUP($A259,Questions!$B:$AA,26,FALSE))=0,"",VLOOKUP($A259,Questions!$B:$AA,26,FALSE))</f>
        <v xml:space="preserve"> </v>
      </c>
      <c r="J259" s="35" t="str">
        <f>IF(LEN(VLOOKUP($A259,Questions!$B:$AB,27,FALSE))=0,"",VLOOKUP($A259,Questions!$B:$AB,27,FALSE))</f>
        <v xml:space="preserve"> </v>
      </c>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row>
    <row r="260" spans="1:259" ht="48" customHeight="1" x14ac:dyDescent="0.2">
      <c r="A260" s="14" t="s">
        <v>317</v>
      </c>
      <c r="B260" s="28" t="str">
        <f>VLOOKUP(A260,'HECVAT - Full'!A$26:B$285,2,FALSE)</f>
        <v>How long does the application keep access/change logs?</v>
      </c>
      <c r="C260" s="35" t="str">
        <f>IF(LEN(VLOOKUP($A260,Questions!$B:$AA,20,FALSE))=0,"",VLOOKUP($A260,Questions!$B:$AA,20,FALSE))</f>
        <v xml:space="preserve"> </v>
      </c>
      <c r="D260" s="35" t="str">
        <f>IF(LEN(VLOOKUP($A260,Questions!$B:$AA,21,FALSE))=0,"",VLOOKUP($A260,Questions!$B:$AA,21,FALSE))</f>
        <v xml:space="preserve"> </v>
      </c>
      <c r="E260" s="35" t="str">
        <f>IF(LEN(VLOOKUP($A260,Questions!$B:$AA,22,FALSE))=0,"",VLOOKUP($A260,Questions!$B:$AA,22,FALSE))</f>
        <v xml:space="preserve"> </v>
      </c>
      <c r="F260" s="35" t="str">
        <f>IF(LEN(VLOOKUP($A260,Questions!$B:$AA,23,FALSE))=0,"",VLOOKUP($A260,Questions!$B:$AA,23,FALSE))</f>
        <v xml:space="preserve"> </v>
      </c>
      <c r="G260" s="35" t="str">
        <f>IF(LEN(VLOOKUP($A260,Questions!$B:$AA,24,FALSE))=0,"",VLOOKUP($A260,Questions!$B:$AA,24,FALSE))</f>
        <v xml:space="preserve"> </v>
      </c>
      <c r="H260" s="35" t="str">
        <f>IF(LEN(VLOOKUP($A260,Questions!$B:$AA,25,FALSE))=0,"",VLOOKUP($A260,Questions!$B:$AA,25,FALSE))</f>
        <v xml:space="preserve"> </v>
      </c>
      <c r="I260" s="35" t="str">
        <f>IF(LEN(VLOOKUP($A260,Questions!$B:$AA,26,FALSE))=0,"",VLOOKUP($A260,Questions!$B:$AA,26,FALSE))</f>
        <v xml:space="preserve"> </v>
      </c>
      <c r="J260" s="35" t="str">
        <f>IF(LEN(VLOOKUP($A260,Questions!$B:$AB,27,FALSE))=0,"",VLOOKUP($A260,Questions!$B:$AB,27,FALSE))</f>
        <v xml:space="preserve"> </v>
      </c>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row>
    <row r="261" spans="1:259" ht="65" customHeight="1" x14ac:dyDescent="0.2">
      <c r="A261" s="14" t="s">
        <v>318</v>
      </c>
      <c r="B261" s="28" t="str">
        <f>VLOOKUP(A261,'HECVAT - Full'!A$26:B$285,2,FALSE)</f>
        <v xml:space="preserve">Can the application logs be archived? </v>
      </c>
      <c r="C261" s="35" t="str">
        <f>IF(LEN(VLOOKUP($A261,Questions!$B:$AA,20,FALSE))=0,"",VLOOKUP($A261,Questions!$B:$AA,20,FALSE))</f>
        <v xml:space="preserve"> </v>
      </c>
      <c r="D261" s="35" t="str">
        <f>IF(LEN(VLOOKUP($A261,Questions!$B:$AA,21,FALSE))=0,"",VLOOKUP($A261,Questions!$B:$AA,21,FALSE))</f>
        <v xml:space="preserve"> </v>
      </c>
      <c r="E261" s="35" t="str">
        <f>IF(LEN(VLOOKUP($A261,Questions!$B:$AA,22,FALSE))=0,"",VLOOKUP($A261,Questions!$B:$AA,22,FALSE))</f>
        <v xml:space="preserve"> </v>
      </c>
      <c r="F261" s="35" t="str">
        <f>IF(LEN(VLOOKUP($A261,Questions!$B:$AA,23,FALSE))=0,"",VLOOKUP($A261,Questions!$B:$AA,23,FALSE))</f>
        <v xml:space="preserve"> </v>
      </c>
      <c r="G261" s="36" t="str">
        <f>IF(LEN(VLOOKUP($A261,Questions!$B:$AA,24,FALSE))=0,"",VLOOKUP($A261,Questions!$B:$AA,24,FALSE))</f>
        <v xml:space="preserve"> </v>
      </c>
      <c r="H261" s="36" t="str">
        <f>IF(LEN(VLOOKUP($A261,Questions!$B:$AA,25,FALSE))=0,"",VLOOKUP($A261,Questions!$B:$AA,25,FALSE))</f>
        <v xml:space="preserve"> </v>
      </c>
      <c r="I261" s="35" t="str">
        <f>IF(LEN(VLOOKUP($A261,Questions!$B:$AA,26,FALSE))=0,"",VLOOKUP($A261,Questions!$B:$AA,26,FALSE))</f>
        <v xml:space="preserve"> </v>
      </c>
      <c r="J261" s="35" t="str">
        <f>IF(LEN(VLOOKUP($A261,Questions!$B:$AB,27,FALSE))=0,"",VLOOKUP($A261,Questions!$B:$AB,27,FALSE))</f>
        <v xml:space="preserve"> </v>
      </c>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row>
    <row r="262" spans="1:259" ht="36" customHeight="1" x14ac:dyDescent="0.2">
      <c r="A262" s="14" t="s">
        <v>319</v>
      </c>
      <c r="B262" s="28" t="str">
        <f>VLOOKUP(A262,'HECVAT - Full'!A$26:B$285,2,FALSE)</f>
        <v xml:space="preserve">Can the application logs be saved externally? </v>
      </c>
      <c r="C262" s="35" t="str">
        <f>IF(LEN(VLOOKUP($A262,Questions!$B:$AA,20,FALSE))=0,"",VLOOKUP($A262,Questions!$B:$AA,20,FALSE))</f>
        <v xml:space="preserve"> </v>
      </c>
      <c r="D262" s="35" t="str">
        <f>IF(LEN(VLOOKUP($A262,Questions!$B:$AA,21,FALSE))=0,"",VLOOKUP($A262,Questions!$B:$AA,21,FALSE))</f>
        <v xml:space="preserve"> </v>
      </c>
      <c r="E262" s="35" t="str">
        <f>IF(LEN(VLOOKUP($A262,Questions!$B:$AA,22,FALSE))=0,"",VLOOKUP($A262,Questions!$B:$AA,22,FALSE))</f>
        <v xml:space="preserve"> </v>
      </c>
      <c r="F262" s="35" t="str">
        <f>IF(LEN(VLOOKUP($A262,Questions!$B:$AA,23,FALSE))=0,"",VLOOKUP($A262,Questions!$B:$AA,23,FALSE))</f>
        <v xml:space="preserve"> </v>
      </c>
      <c r="G262" s="36" t="str">
        <f>IF(LEN(VLOOKUP($A262,Questions!$B:$AA,24,FALSE))=0,"",VLOOKUP($A262,Questions!$B:$AA,24,FALSE))</f>
        <v xml:space="preserve"> </v>
      </c>
      <c r="H262" s="36" t="str">
        <f>IF(LEN(VLOOKUP($A262,Questions!$B:$AA,25,FALSE))=0,"",VLOOKUP($A262,Questions!$B:$AA,25,FALSE))</f>
        <v xml:space="preserve"> </v>
      </c>
      <c r="I262" s="35" t="str">
        <f>IF(LEN(VLOOKUP($A262,Questions!$B:$AA,26,FALSE))=0,"",VLOOKUP($A262,Questions!$B:$AA,26,FALSE))</f>
        <v xml:space="preserve"> </v>
      </c>
      <c r="J262" s="35" t="str">
        <f>IF(LEN(VLOOKUP($A262,Questions!$B:$AB,27,FALSE))=0,"",VLOOKUP($A262,Questions!$B:$AB,27,FALSE))</f>
        <v xml:space="preserve"> </v>
      </c>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row>
    <row r="263" spans="1:259" ht="36" customHeight="1" x14ac:dyDescent="0.2">
      <c r="A263" s="14" t="s">
        <v>320</v>
      </c>
      <c r="B263" s="28" t="str">
        <f>VLOOKUP(A263,'HECVAT - Full'!A$26:B$285,2,FALSE)</f>
        <v>Does your data backup and retention policies and practices meet HIPAA requirements?</v>
      </c>
      <c r="C263" s="35" t="str">
        <f>IF(LEN(VLOOKUP($A263,Questions!$B:$AA,20,FALSE))=0,"",VLOOKUP($A263,Questions!$B:$AA,20,FALSE))</f>
        <v xml:space="preserve"> </v>
      </c>
      <c r="D263" s="35" t="str">
        <f>IF(LEN(VLOOKUP($A263,Questions!$B:$AA,21,FALSE))=0,"",VLOOKUP($A263,Questions!$B:$AA,21,FALSE))</f>
        <v xml:space="preserve"> </v>
      </c>
      <c r="E263" s="35" t="str">
        <f>IF(LEN(VLOOKUP($A263,Questions!$B:$AA,22,FALSE))=0,"",VLOOKUP($A263,Questions!$B:$AA,22,FALSE))</f>
        <v xml:space="preserve"> </v>
      </c>
      <c r="F263" s="35" t="str">
        <f>IF(LEN(VLOOKUP($A263,Questions!$B:$AA,23,FALSE))=0,"",VLOOKUP($A263,Questions!$B:$AA,23,FALSE))</f>
        <v xml:space="preserve"> </v>
      </c>
      <c r="G263" s="36" t="str">
        <f>IF(LEN(VLOOKUP($A263,Questions!$B:$AA,24,FALSE))=0,"",VLOOKUP($A263,Questions!$B:$AA,24,FALSE))</f>
        <v xml:space="preserve"> </v>
      </c>
      <c r="H263" s="36" t="str">
        <f>IF(LEN(VLOOKUP($A263,Questions!$B:$AA,25,FALSE))=0,"",VLOOKUP($A263,Questions!$B:$AA,25,FALSE))</f>
        <v xml:space="preserve"> </v>
      </c>
      <c r="I263" s="35" t="str">
        <f>IF(LEN(VLOOKUP($A263,Questions!$B:$AA,26,FALSE))=0,"",VLOOKUP($A263,Questions!$B:$AA,26,FALSE))</f>
        <v xml:space="preserve"> </v>
      </c>
      <c r="J263" s="35" t="str">
        <f>IF(LEN(VLOOKUP($A263,Questions!$B:$AB,27,FALSE))=0,"",VLOOKUP($A263,Questions!$B:$AB,27,FALSE))</f>
        <v xml:space="preserve"> </v>
      </c>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row>
    <row r="264" spans="1:259" ht="36" customHeight="1" x14ac:dyDescent="0.2">
      <c r="A264" s="14" t="s">
        <v>321</v>
      </c>
      <c r="B264" s="28" t="str">
        <f>VLOOKUP(A264,'HECVAT - Full'!A$26:B$285,2,FALSE)</f>
        <v>Do you have a disaster recovery plan and emergency mode operation plan?</v>
      </c>
      <c r="C264" s="35" t="str">
        <f>IF(LEN(VLOOKUP($A264,Questions!$B:$AA,20,FALSE))=0,"",VLOOKUP($A264,Questions!$B:$AA,20,FALSE))</f>
        <v xml:space="preserve"> </v>
      </c>
      <c r="D264" s="35" t="str">
        <f>IF(LEN(VLOOKUP($A264,Questions!$B:$AA,21,FALSE))=0,"",VLOOKUP($A264,Questions!$B:$AA,21,FALSE))</f>
        <v xml:space="preserve"> </v>
      </c>
      <c r="E264" s="35" t="str">
        <f>IF(LEN(VLOOKUP($A264,Questions!$B:$AA,22,FALSE))=0,"",VLOOKUP($A264,Questions!$B:$AA,22,FALSE))</f>
        <v xml:space="preserve"> </v>
      </c>
      <c r="F264" s="35" t="str">
        <f>IF(LEN(VLOOKUP($A264,Questions!$B:$AA,23,FALSE))=0,"",VLOOKUP($A264,Questions!$B:$AA,23,FALSE))</f>
        <v xml:space="preserve"> </v>
      </c>
      <c r="G264" s="36" t="str">
        <f>IF(LEN(VLOOKUP($A264,Questions!$B:$AA,24,FALSE))=0,"",VLOOKUP($A264,Questions!$B:$AA,24,FALSE))</f>
        <v xml:space="preserve"> </v>
      </c>
      <c r="H264" s="36" t="str">
        <f>IF(LEN(VLOOKUP($A264,Questions!$B:$AA,25,FALSE))=0,"",VLOOKUP($A264,Questions!$B:$AA,25,FALSE))</f>
        <v xml:space="preserve"> </v>
      </c>
      <c r="I264" s="35" t="str">
        <f>IF(LEN(VLOOKUP($A264,Questions!$B:$AA,26,FALSE))=0,"",VLOOKUP($A264,Questions!$B:$AA,26,FALSE))</f>
        <v xml:space="preserve"> </v>
      </c>
      <c r="J264" s="35" t="str">
        <f>IF(LEN(VLOOKUP($A264,Questions!$B:$AB,27,FALSE))=0,"",VLOOKUP($A264,Questions!$B:$AB,27,FALSE))</f>
        <v xml:space="preserve"> </v>
      </c>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row>
    <row r="265" spans="1:259" ht="48" customHeight="1" x14ac:dyDescent="0.2">
      <c r="A265" s="14" t="s">
        <v>322</v>
      </c>
      <c r="B265" s="28" t="str">
        <f>VLOOKUP(A265,'HECVAT - Full'!A$26:B$285,2,FALSE)</f>
        <v>Have the policies/plans mentioned above been tested?</v>
      </c>
      <c r="C265" s="35" t="str">
        <f>IF(LEN(VLOOKUP($A265,Questions!$B:$AA,20,FALSE))=0,"",VLOOKUP($A265,Questions!$B:$AA,20,FALSE))</f>
        <v xml:space="preserve"> </v>
      </c>
      <c r="D265" s="35" t="str">
        <f>IF(LEN(VLOOKUP($A265,Questions!$B:$AA,21,FALSE))=0,"",VLOOKUP($A265,Questions!$B:$AA,21,FALSE))</f>
        <v xml:space="preserve"> </v>
      </c>
      <c r="E265" s="35" t="str">
        <f>IF(LEN(VLOOKUP($A265,Questions!$B:$AA,22,FALSE))=0,"",VLOOKUP($A265,Questions!$B:$AA,22,FALSE))</f>
        <v xml:space="preserve"> </v>
      </c>
      <c r="F265" s="35" t="str">
        <f>IF(LEN(VLOOKUP($A265,Questions!$B:$AA,23,FALSE))=0,"",VLOOKUP($A265,Questions!$B:$AA,23,FALSE))</f>
        <v xml:space="preserve"> </v>
      </c>
      <c r="G265" s="36" t="str">
        <f>IF(LEN(VLOOKUP($A265,Questions!$B:$AA,24,FALSE))=0,"",VLOOKUP($A265,Questions!$B:$AA,24,FALSE))</f>
        <v xml:space="preserve"> </v>
      </c>
      <c r="H265" s="36" t="str">
        <f>IF(LEN(VLOOKUP($A265,Questions!$B:$AA,25,FALSE))=0,"",VLOOKUP($A265,Questions!$B:$AA,25,FALSE))</f>
        <v xml:space="preserve"> </v>
      </c>
      <c r="I265" s="35" t="str">
        <f>IF(LEN(VLOOKUP($A265,Questions!$B:$AA,26,FALSE))=0,"",VLOOKUP($A265,Questions!$B:$AA,26,FALSE))</f>
        <v xml:space="preserve"> </v>
      </c>
      <c r="J265" s="35" t="str">
        <f>IF(LEN(VLOOKUP($A265,Questions!$B:$AB,27,FALSE))=0,"",VLOOKUP($A265,Questions!$B:$AB,27,FALSE))</f>
        <v xml:space="preserve"> </v>
      </c>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row>
    <row r="266" spans="1:259" ht="47" customHeight="1" x14ac:dyDescent="0.2">
      <c r="A266" s="14" t="s">
        <v>323</v>
      </c>
      <c r="B266" s="28" t="str">
        <f>VLOOKUP(A266,'HECVAT - Full'!A$26:B$285,2,FALSE)</f>
        <v>Can you provide a HIPAA compliance attestation document?</v>
      </c>
      <c r="C266" s="35" t="str">
        <f>IF(LEN(VLOOKUP($A266,Questions!$B:$AA,20,FALSE))=0,"",VLOOKUP($A266,Questions!$B:$AA,20,FALSE))</f>
        <v xml:space="preserve"> </v>
      </c>
      <c r="D266" s="35" t="str">
        <f>IF(LEN(VLOOKUP($A266,Questions!$B:$AA,21,FALSE))=0,"",VLOOKUP($A266,Questions!$B:$AA,21,FALSE))</f>
        <v xml:space="preserve"> </v>
      </c>
      <c r="E266" s="35" t="str">
        <f>IF(LEN(VLOOKUP($A266,Questions!$B:$AA,22,FALSE))=0,"",VLOOKUP($A266,Questions!$B:$AA,22,FALSE))</f>
        <v xml:space="preserve"> </v>
      </c>
      <c r="F266" s="35" t="str">
        <f>IF(LEN(VLOOKUP($A266,Questions!$B:$AA,23,FALSE))=0,"",VLOOKUP($A266,Questions!$B:$AA,23,FALSE))</f>
        <v xml:space="preserve"> </v>
      </c>
      <c r="G266" s="35" t="str">
        <f>IF(LEN(VLOOKUP($A266,Questions!$B:$AA,24,FALSE))=0,"",VLOOKUP($A266,Questions!$B:$AA,24,FALSE))</f>
        <v xml:space="preserve"> </v>
      </c>
      <c r="H266" s="36" t="str">
        <f>IF(LEN(VLOOKUP($A266,Questions!$B:$AA,25,FALSE))=0,"",VLOOKUP($A266,Questions!$B:$AA,25,FALSE))</f>
        <v xml:space="preserve"> </v>
      </c>
      <c r="I266" s="35" t="str">
        <f>IF(LEN(VLOOKUP($A266,Questions!$B:$AA,26,FALSE))=0,"",VLOOKUP($A266,Questions!$B:$AA,26,FALSE))</f>
        <v xml:space="preserve"> </v>
      </c>
      <c r="J266" s="35" t="str">
        <f>IF(LEN(VLOOKUP($A266,Questions!$B:$AB,27,FALSE))=0,"",VLOOKUP($A266,Questions!$B:$AB,27,FALSE))</f>
        <v xml:space="preserve"> </v>
      </c>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row>
    <row r="267" spans="1:259" ht="36" customHeight="1" x14ac:dyDescent="0.2">
      <c r="A267" s="14" t="s">
        <v>324</v>
      </c>
      <c r="B267" s="28" t="str">
        <f>VLOOKUP(A267,'HECVAT - Full'!A$26:B$285,2,FALSE)</f>
        <v>Are you willing to enter into a Business Associate Agreement (BAA)?</v>
      </c>
      <c r="C267" s="35" t="str">
        <f>IF(LEN(VLOOKUP($A267,Questions!$B:$AA,20,FALSE))=0,"",VLOOKUP($A267,Questions!$B:$AA,20,FALSE))</f>
        <v xml:space="preserve"> </v>
      </c>
      <c r="D267" s="35" t="str">
        <f>IF(LEN(VLOOKUP($A267,Questions!$B:$AA,21,FALSE))=0,"",VLOOKUP($A267,Questions!$B:$AA,21,FALSE))</f>
        <v xml:space="preserve"> </v>
      </c>
      <c r="E267" s="35" t="str">
        <f>IF(LEN(VLOOKUP($A267,Questions!$B:$AA,22,FALSE))=0,"",VLOOKUP($A267,Questions!$B:$AA,22,FALSE))</f>
        <v xml:space="preserve"> </v>
      </c>
      <c r="F267" s="35" t="str">
        <f>IF(LEN(VLOOKUP($A267,Questions!$B:$AA,23,FALSE))=0,"",VLOOKUP($A267,Questions!$B:$AA,23,FALSE))</f>
        <v xml:space="preserve"> </v>
      </c>
      <c r="G267" s="35" t="str">
        <f>IF(LEN(VLOOKUP($A267,Questions!$B:$AA,24,FALSE))=0,"",VLOOKUP($A267,Questions!$B:$AA,24,FALSE))</f>
        <v xml:space="preserve"> </v>
      </c>
      <c r="H267" s="36" t="str">
        <f>IF(LEN(VLOOKUP($A267,Questions!$B:$AA,25,FALSE))=0,"",VLOOKUP($A267,Questions!$B:$AA,25,FALSE))</f>
        <v xml:space="preserve"> </v>
      </c>
      <c r="I267" s="35" t="str">
        <f>IF(LEN(VLOOKUP($A267,Questions!$B:$AA,26,FALSE))=0,"",VLOOKUP($A267,Questions!$B:$AA,26,FALSE))</f>
        <v xml:space="preserve"> </v>
      </c>
      <c r="J267" s="35" t="str">
        <f>IF(LEN(VLOOKUP($A267,Questions!$B:$AB,27,FALSE))=0,"",VLOOKUP($A267,Questions!$B:$AB,27,FALSE))</f>
        <v xml:space="preserve"> </v>
      </c>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row>
    <row r="268" spans="1:259" ht="36" customHeight="1" x14ac:dyDescent="0.2">
      <c r="A268" s="14" t="s">
        <v>325</v>
      </c>
      <c r="B268" s="28" t="str">
        <f>VLOOKUP(A268,'HECVAT - Full'!A$26:B$285,2,FALSE)</f>
        <v>Have you entered into a BAA with all subcontractors who may have access to protected health information (PHI)?</v>
      </c>
      <c r="C268" s="35" t="str">
        <f>IF(LEN(VLOOKUP($A268,Questions!$B:$AA,20,FALSE))=0,"",VLOOKUP($A268,Questions!$B:$AA,20,FALSE))</f>
        <v xml:space="preserve"> </v>
      </c>
      <c r="D268" s="35" t="str">
        <f>IF(LEN(VLOOKUP($A268,Questions!$B:$AA,21,FALSE))=0,"",VLOOKUP($A268,Questions!$B:$AA,21,FALSE))</f>
        <v xml:space="preserve"> </v>
      </c>
      <c r="E268" s="35" t="str">
        <f>IF(LEN(VLOOKUP($A268,Questions!$B:$AA,22,FALSE))=0,"",VLOOKUP($A268,Questions!$B:$AA,22,FALSE))</f>
        <v xml:space="preserve"> </v>
      </c>
      <c r="F268" s="35" t="str">
        <f>IF(LEN(VLOOKUP($A268,Questions!$B:$AA,23,FALSE))=0,"",VLOOKUP($A268,Questions!$B:$AA,23,FALSE))</f>
        <v xml:space="preserve"> </v>
      </c>
      <c r="G268" s="36" t="str">
        <f>IF(LEN(VLOOKUP($A268,Questions!$B:$AA,24,FALSE))=0,"",VLOOKUP($A268,Questions!$B:$AA,24,FALSE))</f>
        <v xml:space="preserve"> </v>
      </c>
      <c r="H268" s="36" t="str">
        <f>IF(LEN(VLOOKUP($A268,Questions!$B:$AA,25,FALSE))=0,"",VLOOKUP($A268,Questions!$B:$AA,25,FALSE))</f>
        <v xml:space="preserve"> </v>
      </c>
      <c r="I268" s="35" t="str">
        <f>IF(LEN(VLOOKUP($A268,Questions!$B:$AA,26,FALSE))=0,"",VLOOKUP($A268,Questions!$B:$AA,26,FALSE))</f>
        <v xml:space="preserve"> </v>
      </c>
      <c r="J268" s="35" t="str">
        <f>IF(LEN(VLOOKUP($A268,Questions!$B:$AB,27,FALSE))=0,"",VLOOKUP($A268,Questions!$B:$AB,27,FALSE))</f>
        <v xml:space="preserve"> </v>
      </c>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row>
    <row r="269" spans="1:259" ht="36" customHeight="1" x14ac:dyDescent="0.2">
      <c r="A269" s="388" t="str">
        <f>IF(OR($C$29="No",$C$30="Yes"),"PCI DSS - Optional based on QUALIFIER response.","PCI DSS")</f>
        <v>PCI DSS</v>
      </c>
      <c r="B269" s="388"/>
      <c r="C269" s="24" t="str">
        <f>C$22</f>
        <v>CIS Critical Security Controls v6.1</v>
      </c>
      <c r="D269" s="24" t="str">
        <f t="shared" ref="D269:J269" si="18">D$22</f>
        <v>HIPAA</v>
      </c>
      <c r="E269" s="24" t="str">
        <f t="shared" si="18"/>
        <v>ISO 27002:27013</v>
      </c>
      <c r="F269" s="24" t="str">
        <f t="shared" si="18"/>
        <v>NIST Cybersecurity Framework</v>
      </c>
      <c r="G269" s="24" t="str">
        <f t="shared" si="18"/>
        <v>NIST SP 800-171r1</v>
      </c>
      <c r="H269" s="24" t="str">
        <f t="shared" si="18"/>
        <v>NIST SP 800-53r4</v>
      </c>
      <c r="I269" s="24" t="str">
        <f t="shared" si="18"/>
        <v>PCI DSS</v>
      </c>
      <c r="J269" s="24" t="str">
        <f t="shared" si="18"/>
        <v>Trusted CI</v>
      </c>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row>
    <row r="270" spans="1:259" ht="48" customHeight="1" x14ac:dyDescent="0.2">
      <c r="A270" s="14" t="s">
        <v>326</v>
      </c>
      <c r="B270" s="28" t="str">
        <f>VLOOKUP(A270,'HECVAT - Full'!A$26:B$285,2,FALSE)</f>
        <v>Do your systems or products store, process, or transmit cardholder (payment/credit/debt card) data?</v>
      </c>
      <c r="C270" s="35" t="str">
        <f>IF(LEN(VLOOKUP($A270,Questions!$B:$AA,20,FALSE))=0,"",VLOOKUP($A270,Questions!$B:$AA,20,FALSE))</f>
        <v xml:space="preserve"> </v>
      </c>
      <c r="D270" s="37" t="str">
        <f>IF(LEN(VLOOKUP($A270,Questions!$B:$AA,21,FALSE))=0,"",VLOOKUP($A270,Questions!$B:$AA,21,FALSE))</f>
        <v xml:space="preserve"> </v>
      </c>
      <c r="E270" s="35" t="str">
        <f>IF(LEN(VLOOKUP($A270,Questions!$B:$AA,22,FALSE))=0,"",VLOOKUP($A270,Questions!$B:$AA,22,FALSE))</f>
        <v xml:space="preserve"> </v>
      </c>
      <c r="F270" s="35" t="str">
        <f>IF(LEN(VLOOKUP($A270,Questions!$B:$AA,23,FALSE))=0,"",VLOOKUP($A270,Questions!$B:$AA,23,FALSE))</f>
        <v xml:space="preserve"> </v>
      </c>
      <c r="G270" s="36" t="str">
        <f>IF(LEN(VLOOKUP($A270,Questions!$B:$AA,24,FALSE))=0,"",VLOOKUP($A270,Questions!$B:$AA,24,FALSE))</f>
        <v xml:space="preserve"> </v>
      </c>
      <c r="H270" s="37" t="str">
        <f>IF(LEN(VLOOKUP($A270,Questions!$B:$AA,25,FALSE))=0,"",VLOOKUP($A270,Questions!$B:$AA,25,FALSE))</f>
        <v xml:space="preserve"> </v>
      </c>
      <c r="I270" s="35" t="str">
        <f>IF(LEN(VLOOKUP($A270,Questions!$B:$AA,26,FALSE))=0,"",VLOOKUP($A270,Questions!$B:$AA,26,FALSE))</f>
        <v xml:space="preserve"> </v>
      </c>
      <c r="J270" s="35" t="str">
        <f>IF(LEN(VLOOKUP($A270,Questions!$B:$AB,27,FALSE))=0,"",VLOOKUP($A270,Questions!$B:$AB,27,FALSE))</f>
        <v xml:space="preserve"> </v>
      </c>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row>
    <row r="271" spans="1:259" ht="48" customHeight="1" x14ac:dyDescent="0.2">
      <c r="A271" s="14" t="s">
        <v>327</v>
      </c>
      <c r="B271" s="28" t="str">
        <f>VLOOKUP(A271,'HECVAT - Full'!A$26:B$285,2,FALSE)</f>
        <v>Are you compliant with the Payment Card Industry Data Security Standard (PCI DSS)?</v>
      </c>
      <c r="C271" s="35" t="str">
        <f>IF(LEN(VLOOKUP($A271,Questions!$B:$AA,20,FALSE))=0,"",VLOOKUP($A271,Questions!$B:$AA,20,FALSE))</f>
        <v xml:space="preserve"> </v>
      </c>
      <c r="D271" s="37" t="str">
        <f>IF(LEN(VLOOKUP($A271,Questions!$B:$AA,21,FALSE))=0,"",VLOOKUP($A271,Questions!$B:$AA,21,FALSE))</f>
        <v xml:space="preserve"> </v>
      </c>
      <c r="E271" s="35" t="str">
        <f>IF(LEN(VLOOKUP($A271,Questions!$B:$AA,22,FALSE))=0,"",VLOOKUP($A271,Questions!$B:$AA,22,FALSE))</f>
        <v xml:space="preserve"> </v>
      </c>
      <c r="F271" s="35" t="str">
        <f>IF(LEN(VLOOKUP($A271,Questions!$B:$AA,23,FALSE))=0,"",VLOOKUP($A271,Questions!$B:$AA,23,FALSE))</f>
        <v xml:space="preserve"> </v>
      </c>
      <c r="G271" s="36" t="str">
        <f>IF(LEN(VLOOKUP($A271,Questions!$B:$AA,24,FALSE))=0,"",VLOOKUP($A271,Questions!$B:$AA,24,FALSE))</f>
        <v xml:space="preserve"> </v>
      </c>
      <c r="H271" s="37" t="str">
        <f>IF(LEN(VLOOKUP($A271,Questions!$B:$AA,25,FALSE))=0,"",VLOOKUP($A271,Questions!$B:$AA,25,FALSE))</f>
        <v xml:space="preserve"> </v>
      </c>
      <c r="I271" s="35" t="str">
        <f>IF(LEN(VLOOKUP($A271,Questions!$B:$AA,26,FALSE))=0,"",VLOOKUP($A271,Questions!$B:$AA,26,FALSE))</f>
        <v xml:space="preserve"> </v>
      </c>
      <c r="J271" s="35" t="str">
        <f>IF(LEN(VLOOKUP($A271,Questions!$B:$AB,27,FALSE))=0,"",VLOOKUP($A271,Questions!$B:$AB,27,FALSE))</f>
        <v xml:space="preserve"> </v>
      </c>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row>
    <row r="272" spans="1:259" ht="48" customHeight="1" x14ac:dyDescent="0.2">
      <c r="A272" s="14" t="s">
        <v>328</v>
      </c>
      <c r="B272" s="28" t="str">
        <f>VLOOKUP(A272,'HECVAT - Full'!A$26:B$285,2,FALSE)</f>
        <v>Do you have a current, executed within the past year, Attestation of Compliance (AoC) or Report on Compliance (RoC)?</v>
      </c>
      <c r="C272" s="35" t="str">
        <f>IF(LEN(VLOOKUP($A272,Questions!$B:$AA,20,FALSE))=0,"",VLOOKUP($A272,Questions!$B:$AA,20,FALSE))</f>
        <v xml:space="preserve"> </v>
      </c>
      <c r="D272" s="37" t="str">
        <f>IF(LEN(VLOOKUP($A272,Questions!$B:$AA,21,FALSE))=0,"",VLOOKUP($A272,Questions!$B:$AA,21,FALSE))</f>
        <v xml:space="preserve"> </v>
      </c>
      <c r="E272" s="35" t="str">
        <f>IF(LEN(VLOOKUP($A272,Questions!$B:$AA,22,FALSE))=0,"",VLOOKUP($A272,Questions!$B:$AA,22,FALSE))</f>
        <v xml:space="preserve"> </v>
      </c>
      <c r="F272" s="35" t="str">
        <f>IF(LEN(VLOOKUP($A272,Questions!$B:$AA,23,FALSE))=0,"",VLOOKUP($A272,Questions!$B:$AA,23,FALSE))</f>
        <v xml:space="preserve"> </v>
      </c>
      <c r="G272" s="36" t="str">
        <f>IF(LEN(VLOOKUP($A272,Questions!$B:$AA,24,FALSE))=0,"",VLOOKUP($A272,Questions!$B:$AA,24,FALSE))</f>
        <v xml:space="preserve"> </v>
      </c>
      <c r="H272" s="37" t="str">
        <f>IF(LEN(VLOOKUP($A272,Questions!$B:$AA,25,FALSE))=0,"",VLOOKUP($A272,Questions!$B:$AA,25,FALSE))</f>
        <v xml:space="preserve"> </v>
      </c>
      <c r="I272" s="35" t="str">
        <f>IF(LEN(VLOOKUP($A272,Questions!$B:$AA,26,FALSE))=0,"",VLOOKUP($A272,Questions!$B:$AA,26,FALSE))</f>
        <v xml:space="preserve"> </v>
      </c>
      <c r="J272" s="35" t="str">
        <f>IF(LEN(VLOOKUP($A272,Questions!$B:$AB,27,FALSE))=0,"",VLOOKUP($A272,Questions!$B:$AB,27,FALSE))</f>
        <v xml:space="preserve"> </v>
      </c>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row>
    <row r="273" spans="1:259" ht="36" customHeight="1" x14ac:dyDescent="0.2">
      <c r="A273" s="14" t="s">
        <v>329</v>
      </c>
      <c r="B273" s="28" t="str">
        <f>VLOOKUP(A273,'HECVAT - Full'!A$26:B$285,2,FALSE)</f>
        <v>Are you classified as a service provider?</v>
      </c>
      <c r="C273" s="36" t="str">
        <f>IF(LEN(VLOOKUP($A273,Questions!$B:$AA,20,FALSE))=0,"",VLOOKUP($A273,Questions!$B:$AA,20,FALSE))</f>
        <v xml:space="preserve"> </v>
      </c>
      <c r="D273" s="37" t="str">
        <f>IF(LEN(VLOOKUP($A273,Questions!$B:$AA,21,FALSE))=0,"",VLOOKUP($A273,Questions!$B:$AA,21,FALSE))</f>
        <v xml:space="preserve"> </v>
      </c>
      <c r="E273" s="37" t="str">
        <f>IF(LEN(VLOOKUP($A273,Questions!$B:$AA,22,FALSE))=0,"",VLOOKUP($A273,Questions!$B:$AA,22,FALSE))</f>
        <v xml:space="preserve"> </v>
      </c>
      <c r="F273" s="35" t="str">
        <f>IF(LEN(VLOOKUP($A273,Questions!$B:$AA,23,FALSE))=0,"",VLOOKUP($A273,Questions!$B:$AA,23,FALSE))</f>
        <v xml:space="preserve"> </v>
      </c>
      <c r="G273" s="36" t="str">
        <f>IF(LEN(VLOOKUP($A273,Questions!$B:$AA,24,FALSE))=0,"",VLOOKUP($A273,Questions!$B:$AA,24,FALSE))</f>
        <v xml:space="preserve"> </v>
      </c>
      <c r="H273" s="37" t="str">
        <f>IF(LEN(VLOOKUP($A273,Questions!$B:$AA,25,FALSE))=0,"",VLOOKUP($A273,Questions!$B:$AA,25,FALSE))</f>
        <v xml:space="preserve"> </v>
      </c>
      <c r="I273" s="35" t="str">
        <f>IF(LEN(VLOOKUP($A273,Questions!$B:$AA,26,FALSE))=0,"",VLOOKUP($A273,Questions!$B:$AA,26,FALSE))</f>
        <v xml:space="preserve"> </v>
      </c>
      <c r="J273" s="35" t="str">
        <f>IF(LEN(VLOOKUP($A273,Questions!$B:$AB,27,FALSE))=0,"",VLOOKUP($A273,Questions!$B:$AB,27,FALSE))</f>
        <v xml:space="preserve"> </v>
      </c>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row>
    <row r="274" spans="1:259" ht="36" customHeight="1" x14ac:dyDescent="0.2">
      <c r="A274" s="14" t="s">
        <v>330</v>
      </c>
      <c r="B274" s="28" t="str">
        <f>VLOOKUP(A274,'HECVAT - Full'!A$26:B$285,2,FALSE)</f>
        <v xml:space="preserve">Are you on the list of VISA approved service providers? </v>
      </c>
      <c r="C274" s="36" t="str">
        <f>IF(LEN(VLOOKUP($A274,Questions!$B:$AA,20,FALSE))=0,"",VLOOKUP($A274,Questions!$B:$AA,20,FALSE))</f>
        <v xml:space="preserve"> </v>
      </c>
      <c r="D274" s="37" t="str">
        <f>IF(LEN(VLOOKUP($A274,Questions!$B:$AA,21,FALSE))=0,"",VLOOKUP($A274,Questions!$B:$AA,21,FALSE))</f>
        <v xml:space="preserve"> </v>
      </c>
      <c r="E274" s="37" t="str">
        <f>IF(LEN(VLOOKUP($A274,Questions!$B:$AA,22,FALSE))=0,"",VLOOKUP($A274,Questions!$B:$AA,22,FALSE))</f>
        <v xml:space="preserve"> </v>
      </c>
      <c r="F274" s="35" t="str">
        <f>IF(LEN(VLOOKUP($A274,Questions!$B:$AA,23,FALSE))=0,"",VLOOKUP($A274,Questions!$B:$AA,23,FALSE))</f>
        <v xml:space="preserve"> </v>
      </c>
      <c r="G274" s="36" t="str">
        <f>IF(LEN(VLOOKUP($A274,Questions!$B:$AA,24,FALSE))=0,"",VLOOKUP($A274,Questions!$B:$AA,24,FALSE))</f>
        <v xml:space="preserve"> </v>
      </c>
      <c r="H274" s="37" t="str">
        <f>IF(LEN(VLOOKUP($A274,Questions!$B:$AA,25,FALSE))=0,"",VLOOKUP($A274,Questions!$B:$AA,25,FALSE))</f>
        <v xml:space="preserve"> </v>
      </c>
      <c r="I274" s="35" t="str">
        <f>IF(LEN(VLOOKUP($A274,Questions!$B:$AA,26,FALSE))=0,"",VLOOKUP($A274,Questions!$B:$AA,26,FALSE))</f>
        <v xml:space="preserve"> </v>
      </c>
      <c r="J274" s="35" t="str">
        <f>IF(LEN(VLOOKUP($A274,Questions!$B:$AB,27,FALSE))=0,"",VLOOKUP($A274,Questions!$B:$AB,27,FALSE))</f>
        <v xml:space="preserve"> </v>
      </c>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row>
    <row r="275" spans="1:259" ht="36" customHeight="1" x14ac:dyDescent="0.2">
      <c r="A275" s="14" t="s">
        <v>331</v>
      </c>
      <c r="B275" s="28" t="str">
        <f>VLOOKUP(A275,'HECVAT - Full'!A$26:B$285,2,FALSE)</f>
        <v>Are you classified as a merchant?  If so, what level (1, 2, 3, 4)?</v>
      </c>
      <c r="C275" s="36" t="str">
        <f>IF(LEN(VLOOKUP($A275,Questions!$B:$AA,20,FALSE))=0,"",VLOOKUP($A275,Questions!$B:$AA,20,FALSE))</f>
        <v xml:space="preserve"> </v>
      </c>
      <c r="D275" s="37" t="str">
        <f>IF(LEN(VLOOKUP($A275,Questions!$B:$AA,21,FALSE))=0,"",VLOOKUP($A275,Questions!$B:$AA,21,FALSE))</f>
        <v xml:space="preserve"> </v>
      </c>
      <c r="E275" s="37" t="str">
        <f>IF(LEN(VLOOKUP($A275,Questions!$B:$AA,22,FALSE))=0,"",VLOOKUP($A275,Questions!$B:$AA,22,FALSE))</f>
        <v xml:space="preserve"> </v>
      </c>
      <c r="F275" s="35" t="str">
        <f>IF(LEN(VLOOKUP($A275,Questions!$B:$AA,23,FALSE))=0,"",VLOOKUP($A275,Questions!$B:$AA,23,FALSE))</f>
        <v xml:space="preserve"> </v>
      </c>
      <c r="G275" s="36" t="str">
        <f>IF(LEN(VLOOKUP($A275,Questions!$B:$AA,24,FALSE))=0,"",VLOOKUP($A275,Questions!$B:$AA,24,FALSE))</f>
        <v xml:space="preserve"> </v>
      </c>
      <c r="H275" s="37" t="str">
        <f>IF(LEN(VLOOKUP($A275,Questions!$B:$AA,25,FALSE))=0,"",VLOOKUP($A275,Questions!$B:$AA,25,FALSE))</f>
        <v xml:space="preserve"> </v>
      </c>
      <c r="I275" s="35" t="str">
        <f>IF(LEN(VLOOKUP($A275,Questions!$B:$AA,26,FALSE))=0,"",VLOOKUP($A275,Questions!$B:$AA,26,FALSE))</f>
        <v xml:space="preserve"> </v>
      </c>
      <c r="J275" s="35" t="str">
        <f>IF(LEN(VLOOKUP($A275,Questions!$B:$AB,27,FALSE))=0,"",VLOOKUP($A275,Questions!$B:$AB,27,FALSE))</f>
        <v xml:space="preserve"> </v>
      </c>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row>
    <row r="276" spans="1:259" ht="64.25" customHeight="1" x14ac:dyDescent="0.2">
      <c r="A276" s="14" t="s">
        <v>332</v>
      </c>
      <c r="B276" s="28" t="str">
        <f>VLOOKUP(A276,'HECVAT - Full'!A$26:B$285,2,FALSE)</f>
        <v>Describe the architecture employed by the system to verify and authorize credit card transactions.</v>
      </c>
      <c r="C276" s="35" t="str">
        <f>IF(LEN(VLOOKUP($A276,Questions!$B:$AA,20,FALSE))=0,"",VLOOKUP($A276,Questions!$B:$AA,20,FALSE))</f>
        <v xml:space="preserve"> </v>
      </c>
      <c r="D276" s="37" t="str">
        <f>IF(LEN(VLOOKUP($A276,Questions!$B:$AA,21,FALSE))=0,"",VLOOKUP($A276,Questions!$B:$AA,21,FALSE))</f>
        <v xml:space="preserve"> </v>
      </c>
      <c r="E276" s="37" t="str">
        <f>IF(LEN(VLOOKUP($A276,Questions!$B:$AA,22,FALSE))=0,"",VLOOKUP($A276,Questions!$B:$AA,22,FALSE))</f>
        <v xml:space="preserve"> </v>
      </c>
      <c r="F276" s="35" t="str">
        <f>IF(LEN(VLOOKUP($A276,Questions!$B:$AA,23,FALSE))=0,"",VLOOKUP($A276,Questions!$B:$AA,23,FALSE))</f>
        <v xml:space="preserve"> </v>
      </c>
      <c r="G276" s="37" t="str">
        <f>IF(LEN(VLOOKUP($A276,Questions!$B:$AA,24,FALSE))=0,"",VLOOKUP($A276,Questions!$B:$AA,24,FALSE))</f>
        <v xml:space="preserve"> </v>
      </c>
      <c r="H276" s="37" t="str">
        <f>IF(LEN(VLOOKUP($A276,Questions!$B:$AA,25,FALSE))=0,"",VLOOKUP($A276,Questions!$B:$AA,25,FALSE))</f>
        <v xml:space="preserve"> </v>
      </c>
      <c r="I276" s="35" t="str">
        <f>IF(LEN(VLOOKUP($A276,Questions!$B:$AA,26,FALSE))=0,"",VLOOKUP($A276,Questions!$B:$AA,26,FALSE))</f>
        <v xml:space="preserve"> </v>
      </c>
      <c r="J276" s="35" t="str">
        <f>IF(LEN(VLOOKUP($A276,Questions!$B:$AB,27,FALSE))=0,"",VLOOKUP($A276,Questions!$B:$AB,27,FALSE))</f>
        <v xml:space="preserve"> </v>
      </c>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row>
    <row r="277" spans="1:259" ht="64.25" customHeight="1" x14ac:dyDescent="0.2">
      <c r="A277" s="14" t="s">
        <v>333</v>
      </c>
      <c r="B277" s="28" t="str">
        <f>VLOOKUP(A277,'HECVAT - Full'!A$26:B$285,2,FALSE)</f>
        <v xml:space="preserve">What payment processors/gateways does the system support? </v>
      </c>
      <c r="C277" s="35" t="str">
        <f>IF(LEN(VLOOKUP($A277,Questions!$B:$AA,20,FALSE))=0,"",VLOOKUP($A277,Questions!$B:$AA,20,FALSE))</f>
        <v xml:space="preserve"> </v>
      </c>
      <c r="D277" s="37" t="str">
        <f>IF(LEN(VLOOKUP($A277,Questions!$B:$AA,21,FALSE))=0,"",VLOOKUP($A277,Questions!$B:$AA,21,FALSE))</f>
        <v xml:space="preserve"> </v>
      </c>
      <c r="E277" s="37" t="str">
        <f>IF(LEN(VLOOKUP($A277,Questions!$B:$AA,22,FALSE))=0,"",VLOOKUP($A277,Questions!$B:$AA,22,FALSE))</f>
        <v xml:space="preserve"> </v>
      </c>
      <c r="F277" s="35" t="str">
        <f>IF(LEN(VLOOKUP($A277,Questions!$B:$AA,23,FALSE))=0,"",VLOOKUP($A277,Questions!$B:$AA,23,FALSE))</f>
        <v xml:space="preserve"> </v>
      </c>
      <c r="G277" s="37" t="str">
        <f>IF(LEN(VLOOKUP($A277,Questions!$B:$AA,24,FALSE))=0,"",VLOOKUP($A277,Questions!$B:$AA,24,FALSE))</f>
        <v xml:space="preserve"> </v>
      </c>
      <c r="H277" s="37" t="str">
        <f>IF(LEN(VLOOKUP($A277,Questions!$B:$AA,25,FALSE))=0,"",VLOOKUP($A277,Questions!$B:$AA,25,FALSE))</f>
        <v xml:space="preserve"> </v>
      </c>
      <c r="I277" s="35" t="str">
        <f>IF(LEN(VLOOKUP($A277,Questions!$B:$AA,26,FALSE))=0,"",VLOOKUP($A277,Questions!$B:$AA,26,FALSE))</f>
        <v xml:space="preserve"> </v>
      </c>
      <c r="J277" s="35" t="str">
        <f>IF(LEN(VLOOKUP($A277,Questions!$B:$AB,27,FALSE))=0,"",VLOOKUP($A277,Questions!$B:$AB,27,FALSE))</f>
        <v xml:space="preserve"> </v>
      </c>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row>
    <row r="278" spans="1:259" ht="36" customHeight="1" x14ac:dyDescent="0.2">
      <c r="A278" s="14" t="s">
        <v>334</v>
      </c>
      <c r="B278" s="28" t="str">
        <f>VLOOKUP(A278,'HECVAT - Full'!A$26:B$285,2,FALSE)</f>
        <v>Can the application be installed in a PCI DSS compliant manner ?</v>
      </c>
      <c r="C278" s="35" t="str">
        <f>IF(LEN(VLOOKUP($A278,Questions!$B:$AA,20,FALSE))=0,"",VLOOKUP($A278,Questions!$B:$AA,20,FALSE))</f>
        <v xml:space="preserve"> </v>
      </c>
      <c r="D278" s="37" t="str">
        <f>IF(LEN(VLOOKUP($A278,Questions!$B:$AA,21,FALSE))=0,"",VLOOKUP($A278,Questions!$B:$AA,21,FALSE))</f>
        <v xml:space="preserve"> </v>
      </c>
      <c r="E278" s="37" t="str">
        <f>IF(LEN(VLOOKUP($A278,Questions!$B:$AA,22,FALSE))=0,"",VLOOKUP($A278,Questions!$B:$AA,22,FALSE))</f>
        <v xml:space="preserve"> </v>
      </c>
      <c r="F278" s="35" t="str">
        <f>IF(LEN(VLOOKUP($A278,Questions!$B:$AA,23,FALSE))=0,"",VLOOKUP($A278,Questions!$B:$AA,23,FALSE))</f>
        <v xml:space="preserve"> </v>
      </c>
      <c r="G278" s="36" t="str">
        <f>IF(LEN(VLOOKUP($A278,Questions!$B:$AA,24,FALSE))=0,"",VLOOKUP($A278,Questions!$B:$AA,24,FALSE))</f>
        <v xml:space="preserve"> </v>
      </c>
      <c r="H278" s="37" t="str">
        <f>IF(LEN(VLOOKUP($A278,Questions!$B:$AA,25,FALSE))=0,"",VLOOKUP($A278,Questions!$B:$AA,25,FALSE))</f>
        <v xml:space="preserve"> </v>
      </c>
      <c r="I278" s="35" t="str">
        <f>IF(LEN(VLOOKUP($A278,Questions!$B:$AA,26,FALSE))=0,"",VLOOKUP($A278,Questions!$B:$AA,26,FALSE))</f>
        <v xml:space="preserve"> </v>
      </c>
      <c r="J278" s="35" t="str">
        <f>IF(LEN(VLOOKUP($A278,Questions!$B:$AB,27,FALSE))=0,"",VLOOKUP($A278,Questions!$B:$AB,27,FALSE))</f>
        <v xml:space="preserve"> </v>
      </c>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row>
    <row r="279" spans="1:259" ht="36" customHeight="1" x14ac:dyDescent="0.2">
      <c r="A279" s="14" t="s">
        <v>335</v>
      </c>
      <c r="B279" s="28" t="str">
        <f>VLOOKUP(A279,'HECVAT - Full'!A$26:B$285,2,FALSE)</f>
        <v xml:space="preserve">Is the application listed as an approved PA-DSS application? </v>
      </c>
      <c r="C279" s="36" t="str">
        <f>IF(LEN(VLOOKUP($A279,Questions!$B:$AA,20,FALSE))=0,"",VLOOKUP($A279,Questions!$B:$AA,20,FALSE))</f>
        <v xml:space="preserve"> </v>
      </c>
      <c r="D279" s="37" t="str">
        <f>IF(LEN(VLOOKUP($A279,Questions!$B:$AA,21,FALSE))=0,"",VLOOKUP($A279,Questions!$B:$AA,21,FALSE))</f>
        <v xml:space="preserve"> </v>
      </c>
      <c r="E279" s="37" t="str">
        <f>IF(LEN(VLOOKUP($A279,Questions!$B:$AA,22,FALSE))=0,"",VLOOKUP($A279,Questions!$B:$AA,22,FALSE))</f>
        <v xml:space="preserve"> </v>
      </c>
      <c r="F279" s="35" t="str">
        <f>IF(LEN(VLOOKUP($A279,Questions!$B:$AA,23,FALSE))=0,"",VLOOKUP($A279,Questions!$B:$AA,23,FALSE))</f>
        <v xml:space="preserve"> </v>
      </c>
      <c r="G279" s="36" t="str">
        <f>IF(LEN(VLOOKUP($A279,Questions!$B:$AA,24,FALSE))=0,"",VLOOKUP($A279,Questions!$B:$AA,24,FALSE))</f>
        <v xml:space="preserve"> </v>
      </c>
      <c r="H279" s="37" t="str">
        <f>IF(LEN(VLOOKUP($A279,Questions!$B:$AA,25,FALSE))=0,"",VLOOKUP($A279,Questions!$B:$AA,25,FALSE))</f>
        <v xml:space="preserve"> </v>
      </c>
      <c r="I279" s="35" t="str">
        <f>IF(LEN(VLOOKUP($A279,Questions!$B:$AA,26,FALSE))=0,"",VLOOKUP($A279,Questions!$B:$AA,26,FALSE))</f>
        <v xml:space="preserve"> </v>
      </c>
      <c r="J279" s="35" t="str">
        <f>IF(LEN(VLOOKUP($A279,Questions!$B:$AB,27,FALSE))=0,"",VLOOKUP($A279,Questions!$B:$AB,27,FALSE))</f>
        <v xml:space="preserve"> </v>
      </c>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row>
    <row r="280" spans="1:259" ht="54" customHeight="1" x14ac:dyDescent="0.2">
      <c r="A280" s="14" t="s">
        <v>336</v>
      </c>
      <c r="B280" s="28" t="str">
        <f>VLOOKUP(A280,'HECVAT - Full'!A$26:B$285,2,FALSE)</f>
        <v>Does the system or products use a third party to collect, store, process, or transmit cardholder (payment/credit/debt card) data?</v>
      </c>
      <c r="C280" s="35" t="str">
        <f>IF(LEN(VLOOKUP($A280,Questions!$B:$AA,20,FALSE))=0,"",VLOOKUP($A280,Questions!$B:$AA,20,FALSE))</f>
        <v xml:space="preserve"> </v>
      </c>
      <c r="D280" s="37" t="str">
        <f>IF(LEN(VLOOKUP($A280,Questions!$B:$AA,21,FALSE))=0,"",VLOOKUP($A280,Questions!$B:$AA,21,FALSE))</f>
        <v xml:space="preserve"> </v>
      </c>
      <c r="E280" s="37" t="str">
        <f>IF(LEN(VLOOKUP($A280,Questions!$B:$AA,22,FALSE))=0,"",VLOOKUP($A280,Questions!$B:$AA,22,FALSE))</f>
        <v xml:space="preserve"> </v>
      </c>
      <c r="F280" s="35" t="str">
        <f>IF(LEN(VLOOKUP($A280,Questions!$B:$AA,23,FALSE))=0,"",VLOOKUP($A280,Questions!$B:$AA,23,FALSE))</f>
        <v xml:space="preserve"> </v>
      </c>
      <c r="G280" s="36" t="str">
        <f>IF(LEN(VLOOKUP($A280,Questions!$B:$AA,24,FALSE))=0,"",VLOOKUP($A280,Questions!$B:$AA,24,FALSE))</f>
        <v xml:space="preserve"> </v>
      </c>
      <c r="H280" s="37" t="str">
        <f>IF(LEN(VLOOKUP($A280,Questions!$B:$AA,25,FALSE))=0,"",VLOOKUP($A280,Questions!$B:$AA,25,FALSE))</f>
        <v xml:space="preserve"> </v>
      </c>
      <c r="I280" s="35" t="str">
        <f>IF(LEN(VLOOKUP($A280,Questions!$B:$AA,26,FALSE))=0,"",VLOOKUP($A280,Questions!$B:$AA,26,FALSE))</f>
        <v xml:space="preserve"> </v>
      </c>
      <c r="J280" s="35" t="str">
        <f>IF(LEN(VLOOKUP($A280,Questions!$B:$AB,27,FALSE))=0,"",VLOOKUP($A280,Questions!$B:$AB,27,FALSE))</f>
        <v xml:space="preserve"> </v>
      </c>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row>
    <row r="281" spans="1:259" ht="64.25" customHeight="1" x14ac:dyDescent="0.2">
      <c r="A281" s="14" t="s">
        <v>337</v>
      </c>
      <c r="B281" s="28" t="str">
        <f>VLOOKUP(A281,'HECVAT - Full'!A$26:B$285,2,FALSE)</f>
        <v xml:space="preserve">Include documentation describing the systems' abilities to comply with the PCI DSS and any features or capabilities of the system that must be added or changed in order to operate in compliance with the standards. </v>
      </c>
      <c r="C281" s="35" t="str">
        <f>IF(LEN(VLOOKUP($A281,Questions!$B:$AA,20,FALSE))=0,"",VLOOKUP($A281,Questions!$B:$AA,20,FALSE))</f>
        <v xml:space="preserve"> </v>
      </c>
      <c r="D281" s="37" t="str">
        <f>IF(LEN(VLOOKUP($A281,Questions!$B:$AA,21,FALSE))=0,"",VLOOKUP($A281,Questions!$B:$AA,21,FALSE))</f>
        <v xml:space="preserve"> </v>
      </c>
      <c r="E281" s="37" t="str">
        <f>IF(LEN(VLOOKUP($A281,Questions!$B:$AA,22,FALSE))=0,"",VLOOKUP($A281,Questions!$B:$AA,22,FALSE))</f>
        <v xml:space="preserve"> </v>
      </c>
      <c r="F281" s="35" t="str">
        <f>IF(LEN(VLOOKUP($A281,Questions!$B:$AA,23,FALSE))=0,"",VLOOKUP($A281,Questions!$B:$AA,23,FALSE))</f>
        <v xml:space="preserve"> </v>
      </c>
      <c r="G281" s="37" t="str">
        <f>IF(LEN(VLOOKUP($A281,Questions!$B:$AA,24,FALSE))=0,"",VLOOKUP($A281,Questions!$B:$AA,24,FALSE))</f>
        <v xml:space="preserve"> </v>
      </c>
      <c r="H281" s="37" t="str">
        <f>IF(LEN(VLOOKUP($A281,Questions!$B:$AA,25,FALSE))=0,"",VLOOKUP($A281,Questions!$B:$AA,25,FALSE))</f>
        <v xml:space="preserve"> </v>
      </c>
      <c r="I281" s="35" t="str">
        <f>IF(LEN(VLOOKUP($A281,Questions!$B:$AA,26,FALSE))=0,"",VLOOKUP($A281,Questions!$B:$AA,26,FALSE))</f>
        <v xml:space="preserve"> </v>
      </c>
      <c r="J281" s="35" t="str">
        <f>IF(LEN(VLOOKUP($A281,Questions!$B:$AB,27,FALSE))=0,"",VLOOKUP($A281,Questions!$B:$AB,27,FALSE))</f>
        <v xml:space="preserve"> </v>
      </c>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row>
  </sheetData>
  <mergeCells count="21">
    <mergeCell ref="A2:H2"/>
    <mergeCell ref="A1:I1"/>
    <mergeCell ref="A109:B109"/>
    <mergeCell ref="A89:B89"/>
    <mergeCell ref="A74:B74"/>
    <mergeCell ref="A64:B64"/>
    <mergeCell ref="A59:B59"/>
    <mergeCell ref="A37:B37"/>
    <mergeCell ref="A31:B31"/>
    <mergeCell ref="A49:B49"/>
    <mergeCell ref="A239:B239"/>
    <mergeCell ref="A269:B269"/>
    <mergeCell ref="A226:B226"/>
    <mergeCell ref="A232:B232"/>
    <mergeCell ref="A161:B161"/>
    <mergeCell ref="A136:B136"/>
    <mergeCell ref="A120:B120"/>
    <mergeCell ref="A221:B221"/>
    <mergeCell ref="A203:B203"/>
    <mergeCell ref="A179:B179"/>
    <mergeCell ref="A191:B191"/>
  </mergeCells>
  <conditionalFormatting sqref="A239">
    <cfRule type="expression" dxfId="183" priority="358">
      <formula>$C$24="No"</formula>
    </cfRule>
  </conditionalFormatting>
  <conditionalFormatting sqref="A59">
    <cfRule type="expression" dxfId="182" priority="357">
      <formula>$C$26="No"</formula>
    </cfRule>
  </conditionalFormatting>
  <conditionalFormatting sqref="A179">
    <cfRule type="expression" dxfId="181" priority="356">
      <formula>$C$28="No"</formula>
    </cfRule>
  </conditionalFormatting>
  <conditionalFormatting sqref="A166:A167 H166:H167 C166:E167">
    <cfRule type="expression" dxfId="180" priority="306">
      <formula>$C$165="No"</formula>
    </cfRule>
  </conditionalFormatting>
  <conditionalFormatting sqref="A171 H171 C171:E171">
    <cfRule type="expression" dxfId="179" priority="353">
      <formula>$C$170="No"</formula>
    </cfRule>
  </conditionalFormatting>
  <conditionalFormatting sqref="A167 H167 C167:E167">
    <cfRule type="expression" dxfId="178" priority="305">
      <formula>$C$166="No"</formula>
    </cfRule>
  </conditionalFormatting>
  <conditionalFormatting sqref="D76:E76 H76">
    <cfRule type="expression" dxfId="177" priority="352">
      <formula>$C$75="No"</formula>
    </cfRule>
  </conditionalFormatting>
  <conditionalFormatting sqref="C100:E100 H100">
    <cfRule type="expression" dxfId="176" priority="316">
      <formula>$C$99="No"</formula>
    </cfRule>
  </conditionalFormatting>
  <conditionalFormatting sqref="C102:E103 H102:H103">
    <cfRule type="expression" dxfId="175" priority="348">
      <formula>$C$101="No"</formula>
    </cfRule>
  </conditionalFormatting>
  <conditionalFormatting sqref="A234 H234 C234:E234">
    <cfRule type="expression" dxfId="174" priority="287">
      <formula>$C$233="No"</formula>
    </cfRule>
  </conditionalFormatting>
  <conditionalFormatting sqref="A237 H237 C237:E237">
    <cfRule type="expression" dxfId="173" priority="288">
      <formula>$C$236="No"</formula>
    </cfRule>
  </conditionalFormatting>
  <conditionalFormatting sqref="A269">
    <cfRule type="expression" dxfId="172" priority="343">
      <formula>$C$29="No"</formula>
    </cfRule>
  </conditionalFormatting>
  <conditionalFormatting sqref="A264 H264 C264:E264">
    <cfRule type="expression" dxfId="171" priority="327">
      <formula>$C$263="No"</formula>
    </cfRule>
  </conditionalFormatting>
  <conditionalFormatting sqref="C71:H71">
    <cfRule type="expression" dxfId="170" priority="339">
      <formula>$C$70="No"</formula>
    </cfRule>
  </conditionalFormatting>
  <conditionalFormatting sqref="C73 E73:H73">
    <cfRule type="expression" dxfId="169" priority="338">
      <formula>$C$72="No"</formula>
    </cfRule>
  </conditionalFormatting>
  <conditionalFormatting sqref="A64">
    <cfRule type="expression" dxfId="168" priority="337">
      <formula>$C$30="No"</formula>
    </cfRule>
  </conditionalFormatting>
  <conditionalFormatting sqref="C160:D160">
    <cfRule type="expression" dxfId="167" priority="335">
      <formula>$C$159="No"</formula>
    </cfRule>
  </conditionalFormatting>
  <conditionalFormatting sqref="C148:E148 H148">
    <cfRule type="expression" dxfId="166" priority="310">
      <formula>$C$147="No"</formula>
    </cfRule>
  </conditionalFormatting>
  <conditionalFormatting sqref="A122 H122 C122:E122">
    <cfRule type="expression" dxfId="165" priority="311">
      <formula>$C$121="No"</formula>
    </cfRule>
  </conditionalFormatting>
  <conditionalFormatting sqref="A177 H177 C177:E177">
    <cfRule type="expression" dxfId="164" priority="332">
      <formula>$C$176="No"</formula>
    </cfRule>
  </conditionalFormatting>
  <conditionalFormatting sqref="A202 H202 C202:E202">
    <cfRule type="expression" dxfId="163" priority="301">
      <formula>$C$201="No"</formula>
    </cfRule>
  </conditionalFormatting>
  <conditionalFormatting sqref="I186:I187 C185:H185 I190:J190">
    <cfRule type="expression" dxfId="162" priority="303">
      <formula>$C$184="No"</formula>
    </cfRule>
  </conditionalFormatting>
  <conditionalFormatting sqref="A109">
    <cfRule type="expression" dxfId="161" priority="329">
      <formula>$C$27="No"</formula>
    </cfRule>
  </conditionalFormatting>
  <conditionalFormatting sqref="A247:A248 H247:H248 C247:E248">
    <cfRule type="expression" dxfId="160" priority="285">
      <formula>$C$246="No"</formula>
    </cfRule>
  </conditionalFormatting>
  <conditionalFormatting sqref="A248 H248 C248:E248">
    <cfRule type="expression" dxfId="159" priority="286">
      <formula>$C$247="No"</formula>
    </cfRule>
  </conditionalFormatting>
  <conditionalFormatting sqref="E65:E73 H65:I73">
    <cfRule type="expression" dxfId="158" priority="326">
      <formula>$C$30="No"</formula>
    </cfRule>
  </conditionalFormatting>
  <conditionalFormatting sqref="A74:B74 A89:B89 A109:B109 A120:B120 A136:B136 A161:B161 A179:B179 A191:B191 A203:B203 A226:B226 A239:B239 A269:B269">
    <cfRule type="expression" dxfId="157" priority="321">
      <formula>$C$30="Yes"</formula>
    </cfRule>
  </conditionalFormatting>
  <conditionalFormatting sqref="A232:B232">
    <cfRule type="expression" dxfId="156" priority="318">
      <formula>$C$30="Yes"</formula>
    </cfRule>
  </conditionalFormatting>
  <conditionalFormatting sqref="E76 E240:E268 H240:H268 E78 E204:E220 H204:I220 H78 I100 I103:I105 I128 I132:I135 I165:I167 I169:I173 I186:I187 I190 I252:I257 I259:I268 I90:I98 E90:E105 H90:H105 E110:E119 H110:H119 E180:E190 H180:H190 E137:E160 H137:H160 I137:I159">
    <cfRule type="expression" dxfId="155" priority="349">
      <formula>$C$30="Yes"</formula>
    </cfRule>
  </conditionalFormatting>
  <conditionalFormatting sqref="E121:E135">
    <cfRule type="expression" dxfId="154" priority="312">
      <formula>$C$30="Yes"</formula>
    </cfRule>
  </conditionalFormatting>
  <conditionalFormatting sqref="E162:E178">
    <cfRule type="expression" dxfId="153" priority="354">
      <formula>$C$30="Yes"</formula>
    </cfRule>
  </conditionalFormatting>
  <conditionalFormatting sqref="E192:E202">
    <cfRule type="expression" dxfId="152" priority="302">
      <formula>$C$30="Yes"</formula>
    </cfRule>
  </conditionalFormatting>
  <conditionalFormatting sqref="E227:E231">
    <cfRule type="expression" dxfId="151" priority="291">
      <formula>$C$30="Yes"</formula>
    </cfRule>
  </conditionalFormatting>
  <conditionalFormatting sqref="E233:E238">
    <cfRule type="expression" dxfId="150" priority="346">
      <formula>$C$30="Yes"</formula>
    </cfRule>
  </conditionalFormatting>
  <conditionalFormatting sqref="E270:E281">
    <cfRule type="expression" dxfId="149" priority="283">
      <formula>$C$30="Yes"</formula>
    </cfRule>
  </conditionalFormatting>
  <conditionalFormatting sqref="A267:A268 H267 C267:E267">
    <cfRule type="expression" dxfId="148" priority="282">
      <formula>$C$266="No"</formula>
    </cfRule>
  </conditionalFormatting>
  <conditionalFormatting sqref="F166:F167">
    <cfRule type="expression" dxfId="147" priority="239">
      <formula>$C$165="No"</formula>
    </cfRule>
  </conditionalFormatting>
  <conditionalFormatting sqref="F171">
    <cfRule type="expression" dxfId="146" priority="275">
      <formula>$C$170="No"</formula>
    </cfRule>
  </conditionalFormatting>
  <conditionalFormatting sqref="F167">
    <cfRule type="expression" dxfId="145" priority="238">
      <formula>$C$166="No"</formula>
    </cfRule>
  </conditionalFormatting>
  <conditionalFormatting sqref="F100">
    <cfRule type="expression" dxfId="144" priority="247">
      <formula>$C$99="No"</formula>
    </cfRule>
  </conditionalFormatting>
  <conditionalFormatting sqref="F102:F103">
    <cfRule type="expression" dxfId="143" priority="271">
      <formula>$C$101="No"</formula>
    </cfRule>
  </conditionalFormatting>
  <conditionalFormatting sqref="F234">
    <cfRule type="expression" dxfId="142" priority="224">
      <formula>$C$233="No"</formula>
    </cfRule>
  </conditionalFormatting>
  <conditionalFormatting sqref="F237">
    <cfRule type="expression" dxfId="141" priority="225">
      <formula>$C$236="No"</formula>
    </cfRule>
  </conditionalFormatting>
  <conditionalFormatting sqref="F264">
    <cfRule type="expression" dxfId="140" priority="257">
      <formula>$C$263="No"</formula>
    </cfRule>
  </conditionalFormatting>
  <conditionalFormatting sqref="F160">
    <cfRule type="expression" dxfId="139" priority="262">
      <formula>$C$159="No"</formula>
    </cfRule>
  </conditionalFormatting>
  <conditionalFormatting sqref="F148">
    <cfRule type="expression" dxfId="138" priority="242">
      <formula>$C$147="No"</formula>
    </cfRule>
  </conditionalFormatting>
  <conditionalFormatting sqref="F122">
    <cfRule type="expression" dxfId="137" priority="243">
      <formula>$C$121="No"</formula>
    </cfRule>
  </conditionalFormatting>
  <conditionalFormatting sqref="F177">
    <cfRule type="expression" dxfId="136" priority="260">
      <formula>$C$176="No"</formula>
    </cfRule>
  </conditionalFormatting>
  <conditionalFormatting sqref="F202">
    <cfRule type="expression" dxfId="135" priority="234">
      <formula>$C$201="No"</formula>
    </cfRule>
  </conditionalFormatting>
  <conditionalFormatting sqref="F247:F248">
    <cfRule type="expression" dxfId="134" priority="222">
      <formula>$C$246="No"</formula>
    </cfRule>
  </conditionalFormatting>
  <conditionalFormatting sqref="F248">
    <cfRule type="expression" dxfId="133" priority="223">
      <formula>$C$247="No"</formula>
    </cfRule>
  </conditionalFormatting>
  <conditionalFormatting sqref="H75:H76">
    <cfRule type="expression" dxfId="132" priority="272">
      <formula>$C$30="Yes"</formula>
    </cfRule>
  </conditionalFormatting>
  <conditionalFormatting sqref="H121:H135">
    <cfRule type="expression" dxfId="131" priority="244">
      <formula>$C$30="Yes"</formula>
    </cfRule>
  </conditionalFormatting>
  <conditionalFormatting sqref="H162:H178">
    <cfRule type="expression" dxfId="130" priority="276">
      <formula>$C$30="Yes"</formula>
    </cfRule>
  </conditionalFormatting>
  <conditionalFormatting sqref="H192:H202">
    <cfRule type="expression" dxfId="129" priority="235">
      <formula>$C$30="Yes"</formula>
    </cfRule>
  </conditionalFormatting>
  <conditionalFormatting sqref="H227:H231">
    <cfRule type="expression" dxfId="128" priority="227">
      <formula>$C$30="Yes"</formula>
    </cfRule>
  </conditionalFormatting>
  <conditionalFormatting sqref="H233:H238">
    <cfRule type="expression" dxfId="127" priority="270">
      <formula>$C$30="Yes"</formula>
    </cfRule>
  </conditionalFormatting>
  <conditionalFormatting sqref="H270:H281">
    <cfRule type="expression" dxfId="126" priority="221">
      <formula>$C$30="Yes"</formula>
    </cfRule>
  </conditionalFormatting>
  <conditionalFormatting sqref="F267">
    <cfRule type="expression" dxfId="125" priority="220">
      <formula>$C$266="No"</formula>
    </cfRule>
  </conditionalFormatting>
  <conditionalFormatting sqref="G166:G167">
    <cfRule type="expression" dxfId="124" priority="203">
      <formula>$C$165="No"</formula>
    </cfRule>
  </conditionalFormatting>
  <conditionalFormatting sqref="G171">
    <cfRule type="expression" dxfId="123" priority="219">
      <formula>$C$170="No"</formula>
    </cfRule>
  </conditionalFormatting>
  <conditionalFormatting sqref="G167">
    <cfRule type="expression" dxfId="122" priority="202">
      <formula>$C$166="No"</formula>
    </cfRule>
  </conditionalFormatting>
  <conditionalFormatting sqref="G100">
    <cfRule type="expression" dxfId="121" priority="208">
      <formula>$C$99="No"</formula>
    </cfRule>
  </conditionalFormatting>
  <conditionalFormatting sqref="G102:G103">
    <cfRule type="expression" dxfId="120" priority="218">
      <formula>$C$101="No"</formula>
    </cfRule>
  </conditionalFormatting>
  <conditionalFormatting sqref="G234">
    <cfRule type="expression" dxfId="119" priority="194">
      <formula>$C$233="No"</formula>
    </cfRule>
  </conditionalFormatting>
  <conditionalFormatting sqref="G237">
    <cfRule type="expression" dxfId="118" priority="195">
      <formula>$C$236="No"</formula>
    </cfRule>
  </conditionalFormatting>
  <conditionalFormatting sqref="G264">
    <cfRule type="expression" dxfId="117" priority="212">
      <formula>$C$263="No"</formula>
    </cfRule>
  </conditionalFormatting>
  <conditionalFormatting sqref="G160">
    <cfRule type="expression" dxfId="116" priority="215">
      <formula>$C$159="No"</formula>
    </cfRule>
  </conditionalFormatting>
  <conditionalFormatting sqref="G148">
    <cfRule type="expression" dxfId="115" priority="205">
      <formula>$C$147="No"</formula>
    </cfRule>
  </conditionalFormatting>
  <conditionalFormatting sqref="G122">
    <cfRule type="expression" dxfId="114" priority="206">
      <formula>$C$121="No"</formula>
    </cfRule>
  </conditionalFormatting>
  <conditionalFormatting sqref="G177">
    <cfRule type="expression" dxfId="113" priority="213">
      <formula>$C$176="No"</formula>
    </cfRule>
  </conditionalFormatting>
  <conditionalFormatting sqref="G202">
    <cfRule type="expression" dxfId="112" priority="200">
      <formula>$C$201="No"</formula>
    </cfRule>
  </conditionalFormatting>
  <conditionalFormatting sqref="G247:G248">
    <cfRule type="expression" dxfId="111" priority="192">
      <formula>$C$246="No"</formula>
    </cfRule>
  </conditionalFormatting>
  <conditionalFormatting sqref="G248">
    <cfRule type="expression" dxfId="110" priority="193">
      <formula>$C$247="No"</formula>
    </cfRule>
  </conditionalFormatting>
  <conditionalFormatting sqref="G267">
    <cfRule type="expression" dxfId="109" priority="191">
      <formula>$C$266="No"</formula>
    </cfRule>
  </conditionalFormatting>
  <conditionalFormatting sqref="I75:I76">
    <cfRule type="expression" dxfId="108" priority="188">
      <formula>$C$75="No"</formula>
    </cfRule>
  </conditionalFormatting>
  <conditionalFormatting sqref="I75:I76">
    <cfRule type="expression" dxfId="107" priority="187">
      <formula>$C$30="Yes"</formula>
    </cfRule>
  </conditionalFormatting>
  <conditionalFormatting sqref="I99">
    <cfRule type="expression" dxfId="106" priority="185">
      <formula>$C$30="Yes"</formula>
    </cfRule>
  </conditionalFormatting>
  <conditionalFormatting sqref="I101:I102">
    <cfRule type="expression" dxfId="105" priority="184">
      <formula>$C$30="Yes"</formula>
    </cfRule>
  </conditionalFormatting>
  <conditionalFormatting sqref="I117:I119">
    <cfRule type="expression" dxfId="104" priority="183">
      <formula>$C$30="Yes"</formula>
    </cfRule>
  </conditionalFormatting>
  <conditionalFormatting sqref="I121:I125">
    <cfRule type="expression" dxfId="103" priority="182">
      <formula>$C$30="Yes"</formula>
    </cfRule>
  </conditionalFormatting>
  <conditionalFormatting sqref="I160">
    <cfRule type="expression" dxfId="102" priority="179">
      <formula>$C$30="Yes"</formula>
    </cfRule>
  </conditionalFormatting>
  <conditionalFormatting sqref="I162">
    <cfRule type="expression" dxfId="101" priority="176">
      <formula>$C$30="Yes"</formula>
    </cfRule>
  </conditionalFormatting>
  <conditionalFormatting sqref="I163:I164">
    <cfRule type="expression" dxfId="100" priority="175">
      <formula>$C$30="Yes"</formula>
    </cfRule>
  </conditionalFormatting>
  <conditionalFormatting sqref="I168">
    <cfRule type="expression" dxfId="99" priority="174">
      <formula>$C$30="Yes"</formula>
    </cfRule>
  </conditionalFormatting>
  <conditionalFormatting sqref="I174:I178">
    <cfRule type="expression" dxfId="98" priority="173">
      <formula>$C$30="Yes"</formula>
    </cfRule>
  </conditionalFormatting>
  <conditionalFormatting sqref="I180:I183">
    <cfRule type="expression" dxfId="97" priority="172">
      <formula>$C$184="No"</formula>
    </cfRule>
  </conditionalFormatting>
  <conditionalFormatting sqref="I180:I183">
    <cfRule type="expression" dxfId="96" priority="171">
      <formula>$C$30="Yes"</formula>
    </cfRule>
  </conditionalFormatting>
  <conditionalFormatting sqref="I227:I231">
    <cfRule type="expression" dxfId="95" priority="163">
      <formula>$C$30="Yes"</formula>
    </cfRule>
  </conditionalFormatting>
  <conditionalFormatting sqref="I244:I248">
    <cfRule type="expression" dxfId="94" priority="161">
      <formula>$C$30="Yes"</formula>
    </cfRule>
  </conditionalFormatting>
  <conditionalFormatting sqref="I240:I243">
    <cfRule type="expression" dxfId="93" priority="160">
      <formula>$C$30="Yes"</formula>
    </cfRule>
  </conditionalFormatting>
  <conditionalFormatting sqref="I249:I251">
    <cfRule type="expression" dxfId="92" priority="157">
      <formula>$C$246="No"</formula>
    </cfRule>
  </conditionalFormatting>
  <conditionalFormatting sqref="I249:I251">
    <cfRule type="expression" dxfId="91" priority="158">
      <formula>$C$247="No"</formula>
    </cfRule>
  </conditionalFormatting>
  <conditionalFormatting sqref="I249:I251">
    <cfRule type="expression" dxfId="90" priority="159">
      <formula>$C$30="Yes"</formula>
    </cfRule>
  </conditionalFormatting>
  <conditionalFormatting sqref="I258">
    <cfRule type="expression" dxfId="89" priority="156">
      <formula>$C$30="Yes"</formula>
    </cfRule>
  </conditionalFormatting>
  <conditionalFormatting sqref="I270:I281">
    <cfRule type="expression" dxfId="88" priority="154">
      <formula>$C$30="Yes"</formula>
    </cfRule>
  </conditionalFormatting>
  <conditionalFormatting sqref="J186:J187">
    <cfRule type="expression" dxfId="87" priority="67">
      <formula>$C$184="No"</formula>
    </cfRule>
  </conditionalFormatting>
  <conditionalFormatting sqref="J65:J73">
    <cfRule type="expression" dxfId="86" priority="68">
      <formula>$C$30="No"</formula>
    </cfRule>
  </conditionalFormatting>
  <conditionalFormatting sqref="J204:J220 J100 J103:J105 J128 J132:J135 J165:J167 J169:J173 J186:J187 J190 J252:J257 J259:J268 J90:J98 J137:J159">
    <cfRule type="expression" dxfId="85" priority="69">
      <formula>$C$30="Yes"</formula>
    </cfRule>
  </conditionalFormatting>
  <conditionalFormatting sqref="J75:J76">
    <cfRule type="expression" dxfId="84" priority="65">
      <formula>$C$75="No"</formula>
    </cfRule>
  </conditionalFormatting>
  <conditionalFormatting sqref="J75:J76">
    <cfRule type="expression" dxfId="83" priority="64">
      <formula>$C$30="Yes"</formula>
    </cfRule>
  </conditionalFormatting>
  <conditionalFormatting sqref="J99">
    <cfRule type="expression" dxfId="82" priority="63">
      <formula>$C$30="Yes"</formula>
    </cfRule>
  </conditionalFormatting>
  <conditionalFormatting sqref="J101:J102">
    <cfRule type="expression" dxfId="81" priority="62">
      <formula>$C$30="Yes"</formula>
    </cfRule>
  </conditionalFormatting>
  <conditionalFormatting sqref="J117:J119">
    <cfRule type="expression" dxfId="80" priority="61">
      <formula>$C$30="Yes"</formula>
    </cfRule>
  </conditionalFormatting>
  <conditionalFormatting sqref="J121:J125">
    <cfRule type="expression" dxfId="79" priority="60">
      <formula>$C$30="Yes"</formula>
    </cfRule>
  </conditionalFormatting>
  <conditionalFormatting sqref="J160">
    <cfRule type="expression" dxfId="78" priority="59">
      <formula>$C$30="Yes"</formula>
    </cfRule>
  </conditionalFormatting>
  <conditionalFormatting sqref="J162">
    <cfRule type="expression" dxfId="77" priority="56">
      <formula>$C$30="Yes"</formula>
    </cfRule>
  </conditionalFormatting>
  <conditionalFormatting sqref="J163:J164">
    <cfRule type="expression" dxfId="76" priority="55">
      <formula>$C$30="Yes"</formula>
    </cfRule>
  </conditionalFormatting>
  <conditionalFormatting sqref="J168">
    <cfRule type="expression" dxfId="75" priority="54">
      <formula>$C$30="Yes"</formula>
    </cfRule>
  </conditionalFormatting>
  <conditionalFormatting sqref="J174:J178">
    <cfRule type="expression" dxfId="74" priority="53">
      <formula>$C$30="Yes"</formula>
    </cfRule>
  </conditionalFormatting>
  <conditionalFormatting sqref="J180:J183">
    <cfRule type="expression" dxfId="73" priority="52">
      <formula>$C$184="No"</formula>
    </cfRule>
  </conditionalFormatting>
  <conditionalFormatting sqref="J180:J183">
    <cfRule type="expression" dxfId="72" priority="51">
      <formula>$C$30="Yes"</formula>
    </cfRule>
  </conditionalFormatting>
  <conditionalFormatting sqref="J227:J231">
    <cfRule type="expression" dxfId="71" priority="44">
      <formula>$C$30="Yes"</formula>
    </cfRule>
  </conditionalFormatting>
  <conditionalFormatting sqref="J244:J248">
    <cfRule type="expression" dxfId="70" priority="42">
      <formula>$C$30="Yes"</formula>
    </cfRule>
  </conditionalFormatting>
  <conditionalFormatting sqref="J240:J243">
    <cfRule type="expression" dxfId="69" priority="41">
      <formula>$C$30="Yes"</formula>
    </cfRule>
  </conditionalFormatting>
  <conditionalFormatting sqref="J249:J251">
    <cfRule type="expression" dxfId="68" priority="38">
      <formula>$C$246="No"</formula>
    </cfRule>
  </conditionalFormatting>
  <conditionalFormatting sqref="J249:J251">
    <cfRule type="expression" dxfId="67" priority="39">
      <formula>$C$247="No"</formula>
    </cfRule>
  </conditionalFormatting>
  <conditionalFormatting sqref="J249:J251">
    <cfRule type="expression" dxfId="66" priority="40">
      <formula>$C$30="Yes"</formula>
    </cfRule>
  </conditionalFormatting>
  <conditionalFormatting sqref="J258">
    <cfRule type="expression" dxfId="65" priority="37">
      <formula>$C$30="Yes"</formula>
    </cfRule>
  </conditionalFormatting>
  <conditionalFormatting sqref="J270:J281">
    <cfRule type="expression" dxfId="64" priority="35">
      <formula>$C$30="Yes"</formula>
    </cfRule>
  </conditionalFormatting>
  <conditionalFormatting sqref="A49">
    <cfRule type="expression" dxfId="63" priority="33">
      <formula>$C$26="No"</formula>
    </cfRule>
  </conditionalFormatting>
  <conditionalFormatting sqref="A221:B221">
    <cfRule type="expression" dxfId="62" priority="27">
      <formula>$C$30="Yes"</formula>
    </cfRule>
  </conditionalFormatting>
  <conditionalFormatting sqref="C222:D222">
    <cfRule type="expression" dxfId="61" priority="19">
      <formula>$C$218="No"</formula>
    </cfRule>
  </conditionalFormatting>
  <conditionalFormatting sqref="E222 H222">
    <cfRule type="expression" dxfId="60" priority="20">
      <formula>$C$30="Yes"</formula>
    </cfRule>
  </conditionalFormatting>
  <conditionalFormatting sqref="F222">
    <cfRule type="expression" dxfId="59" priority="18">
      <formula>$C$218="No"</formula>
    </cfRule>
  </conditionalFormatting>
  <conditionalFormatting sqref="G222">
    <cfRule type="expression" dxfId="58" priority="17">
      <formula>$C$218="No"</formula>
    </cfRule>
  </conditionalFormatting>
  <conditionalFormatting sqref="I222">
    <cfRule type="expression" dxfId="57" priority="16">
      <formula>$C$218="No"</formula>
    </cfRule>
  </conditionalFormatting>
  <conditionalFormatting sqref="J222">
    <cfRule type="expression" dxfId="56" priority="15">
      <formula>$C$218="No"</formula>
    </cfRule>
  </conditionalFormatting>
  <conditionalFormatting sqref="C225:D225">
    <cfRule type="expression" dxfId="55" priority="13">
      <formula>$C$218="No"</formula>
    </cfRule>
  </conditionalFormatting>
  <conditionalFormatting sqref="E225 H225">
    <cfRule type="expression" dxfId="54" priority="14">
      <formula>$C$30="Yes"</formula>
    </cfRule>
  </conditionalFormatting>
  <conditionalFormatting sqref="F225">
    <cfRule type="expression" dxfId="53" priority="12">
      <formula>$C$218="No"</formula>
    </cfRule>
  </conditionalFormatting>
  <conditionalFormatting sqref="G225">
    <cfRule type="expression" dxfId="52" priority="11">
      <formula>$C$218="No"</formula>
    </cfRule>
  </conditionalFormatting>
  <conditionalFormatting sqref="I225">
    <cfRule type="expression" dxfId="51" priority="10">
      <formula>$C$218="No"</formula>
    </cfRule>
  </conditionalFormatting>
  <conditionalFormatting sqref="J225">
    <cfRule type="expression" dxfId="50" priority="9">
      <formula>$C$218="No"</formula>
    </cfRule>
  </conditionalFormatting>
  <conditionalFormatting sqref="H106:I108 E106:E108">
    <cfRule type="expression" dxfId="49" priority="8">
      <formula>$C$30="Yes"</formula>
    </cfRule>
  </conditionalFormatting>
  <conditionalFormatting sqref="J106:J108">
    <cfRule type="expression" dxfId="48" priority="7">
      <formula>$C$30="Yes"</formula>
    </cfRule>
  </conditionalFormatting>
  <conditionalFormatting sqref="C223:D224">
    <cfRule type="expression" dxfId="47" priority="5">
      <formula>$C$218="No"</formula>
    </cfRule>
  </conditionalFormatting>
  <conditionalFormatting sqref="E223:E224 H223:H224">
    <cfRule type="expression" dxfId="46" priority="6">
      <formula>$C$30="Yes"</formula>
    </cfRule>
  </conditionalFormatting>
  <conditionalFormatting sqref="F223:F224">
    <cfRule type="expression" dxfId="45" priority="4">
      <formula>$C$218="No"</formula>
    </cfRule>
  </conditionalFormatting>
  <conditionalFormatting sqref="G223:G224">
    <cfRule type="expression" dxfId="44" priority="3">
      <formula>$C$218="No"</formula>
    </cfRule>
  </conditionalFormatting>
  <conditionalFormatting sqref="I223:I224">
    <cfRule type="expression" dxfId="43" priority="2">
      <formula>$C$218="No"</formula>
    </cfRule>
  </conditionalFormatting>
  <conditionalFormatting sqref="J223:J224">
    <cfRule type="expression" dxfId="42" priority="1">
      <formula>$C$218="No"</formula>
    </cfRule>
  </conditionalFormatting>
  <pageMargins left="0.75" right="0.75" top="1" bottom="1" header="0.5" footer="0.5"/>
  <pageSetup orientation="landscape" r:id="rId1"/>
  <headerFooter>
    <oddFooter>&amp;L&amp;"Helvetica,Regular"&amp;12&amp;K000000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B050"/>
  </sheetPr>
  <dimension ref="A1:J292"/>
  <sheetViews>
    <sheetView workbookViewId="0">
      <selection activeCell="E79" sqref="E79"/>
    </sheetView>
  </sheetViews>
  <sheetFormatPr baseColWidth="10" defaultColWidth="8.5" defaultRowHeight="16" x14ac:dyDescent="0.2"/>
  <cols>
    <col min="1" max="1" width="9" style="91" customWidth="1"/>
    <col min="2" max="2" width="19.5" style="91" customWidth="1"/>
    <col min="3" max="3" width="22.75" style="91" customWidth="1"/>
    <col min="4" max="4" width="21.5" style="91" customWidth="1"/>
    <col min="5" max="5" width="19" style="190" customWidth="1"/>
    <col min="6" max="6" width="14.625" style="91" customWidth="1"/>
    <col min="7" max="7" width="16.625" style="91" customWidth="1"/>
    <col min="8" max="8" width="20" style="91" customWidth="1"/>
    <col min="9" max="9" width="21.75" style="91" customWidth="1"/>
    <col min="10" max="16384" width="8.5" style="91"/>
  </cols>
  <sheetData>
    <row r="1" spans="1:9" ht="36" customHeight="1" x14ac:dyDescent="0.2">
      <c r="A1" s="419" t="s">
        <v>2365</v>
      </c>
      <c r="B1" s="419"/>
      <c r="C1" s="419"/>
      <c r="D1" s="419"/>
      <c r="E1" s="419"/>
      <c r="F1" s="419"/>
      <c r="G1" s="419"/>
      <c r="H1" s="420"/>
      <c r="I1" s="146" t="str">
        <f>'HECVAT - Full'!E1</f>
        <v>Version 3.02</v>
      </c>
    </row>
    <row r="2" spans="1:9" ht="26" customHeight="1" x14ac:dyDescent="0.2">
      <c r="A2" s="378" t="s">
        <v>75</v>
      </c>
      <c r="B2" s="378"/>
      <c r="C2" s="378"/>
      <c r="D2" s="378"/>
      <c r="E2" s="378"/>
      <c r="F2" s="378"/>
      <c r="G2" s="378"/>
      <c r="H2" s="378"/>
      <c r="I2" s="378"/>
    </row>
    <row r="3" spans="1:9" s="169" customFormat="1" ht="26" customHeight="1" x14ac:dyDescent="0.2">
      <c r="A3" s="424" t="s">
        <v>10</v>
      </c>
      <c r="B3" s="425"/>
      <c r="C3" s="425"/>
      <c r="D3" s="425"/>
      <c r="E3" s="425"/>
      <c r="F3" s="425"/>
      <c r="G3" s="425"/>
      <c r="H3" s="425"/>
      <c r="I3" s="425"/>
    </row>
    <row r="4" spans="1:9" s="169" customFormat="1" ht="40.5" customHeight="1" x14ac:dyDescent="0.2">
      <c r="A4" s="426" t="s">
        <v>2308</v>
      </c>
      <c r="B4" s="427"/>
      <c r="C4" s="427"/>
      <c r="D4" s="427"/>
      <c r="E4" s="427"/>
      <c r="F4" s="427"/>
      <c r="G4" s="427"/>
      <c r="H4" s="427"/>
      <c r="I4" s="427"/>
    </row>
    <row r="5" spans="1:9" s="16" customFormat="1" ht="48" customHeight="1" x14ac:dyDescent="0.2">
      <c r="A5" s="107" t="s">
        <v>2</v>
      </c>
      <c r="B5" s="421" t="str">
        <f>'HECVAT - Full'!C7</f>
        <v xml:space="preserve">Liaison International </v>
      </c>
      <c r="C5" s="421"/>
      <c r="D5" s="130"/>
      <c r="E5" s="130"/>
      <c r="F5" s="107" t="s">
        <v>3</v>
      </c>
      <c r="G5" s="428" t="str">
        <f>'HECVAT - Full'!C8</f>
        <v>CAS 3.0, WebAdMIT, Target X, Admissions by Liaison, Time to Track, SlideRoom, Analytics by Liaison, TX Insights, and EMP</v>
      </c>
      <c r="H5" s="428"/>
      <c r="I5" s="428"/>
    </row>
    <row r="6" spans="1:9" s="16" customFormat="1" ht="48" customHeight="1" x14ac:dyDescent="0.2">
      <c r="A6" s="107" t="s">
        <v>6</v>
      </c>
      <c r="B6" s="374" t="str">
        <f>'HECVAT - Full'!C12</f>
        <v>Eric Chailler</v>
      </c>
      <c r="C6" s="374"/>
      <c r="D6" s="131"/>
      <c r="E6" s="131"/>
      <c r="F6" s="107" t="s">
        <v>4</v>
      </c>
      <c r="G6" s="428" t="str">
        <f>'HECVAT - Full'!C9</f>
        <v xml:space="preserve">Liaison International is a software as a service company helping higher education institutions identify, recruit, and enroll best-fit students with improved outreach, application, and enrollment processes.		</v>
      </c>
      <c r="H6" s="428"/>
      <c r="I6" s="428"/>
    </row>
    <row r="7" spans="1:9" s="16" customFormat="1" ht="48" customHeight="1" x14ac:dyDescent="0.2">
      <c r="A7" s="107" t="s">
        <v>7</v>
      </c>
      <c r="B7" s="422" t="str">
        <f>'HECVAT - Full'!C13</f>
        <v>CTO/CISO</v>
      </c>
      <c r="C7" s="423"/>
      <c r="D7" s="132"/>
      <c r="E7" s="132"/>
      <c r="F7" s="107" t="s">
        <v>1787</v>
      </c>
      <c r="G7" s="428" t="s">
        <v>1788</v>
      </c>
      <c r="H7" s="428"/>
      <c r="I7" s="428"/>
    </row>
    <row r="8" spans="1:9" s="16" customFormat="1" ht="48" customHeight="1" x14ac:dyDescent="0.2">
      <c r="A8" s="107" t="s">
        <v>2276</v>
      </c>
      <c r="B8" s="374" t="str">
        <f>'HECVAT - Full'!C14</f>
        <v>echailler@liasionedu.com</v>
      </c>
      <c r="C8" s="374"/>
      <c r="D8" s="133"/>
      <c r="E8" s="133"/>
      <c r="F8" s="107" t="s">
        <v>1789</v>
      </c>
      <c r="G8" s="435" t="str">
        <f>'HECVAT - Full'!C3</f>
        <v>mm/dd/yyyy</v>
      </c>
      <c r="H8" s="435"/>
      <c r="I8" s="435"/>
    </row>
    <row r="9" spans="1:9" s="16" customFormat="1" ht="24.75" customHeight="1" x14ac:dyDescent="0.2">
      <c r="A9" s="107"/>
      <c r="B9" s="168"/>
      <c r="C9" s="168"/>
      <c r="D9" s="170"/>
      <c r="E9" s="171"/>
      <c r="F9" s="171"/>
      <c r="G9" s="172"/>
      <c r="H9" s="172"/>
      <c r="I9" s="173"/>
    </row>
    <row r="10" spans="1:9" s="16" customFormat="1" ht="48" customHeight="1" x14ac:dyDescent="0.2">
      <c r="A10" s="119" t="s">
        <v>2280</v>
      </c>
      <c r="B10" s="118"/>
      <c r="C10" s="83" t="str">
        <f>IF(B10="","&lt;- Select your security framework.","")</f>
        <v>&lt;- Select your security framework.</v>
      </c>
      <c r="D10" s="436"/>
      <c r="E10" s="437"/>
      <c r="F10" s="437"/>
      <c r="G10" s="437"/>
      <c r="H10" s="437"/>
      <c r="I10" s="438"/>
    </row>
    <row r="11" spans="1:9" s="106" customFormat="1" ht="24" customHeight="1" x14ac:dyDescent="0.2">
      <c r="A11" s="429"/>
      <c r="B11" s="429"/>
      <c r="C11" s="429"/>
    </row>
    <row r="12" spans="1:9" ht="24" customHeight="1" x14ac:dyDescent="0.2">
      <c r="C12" s="113" t="s">
        <v>1790</v>
      </c>
      <c r="D12" s="113" t="s">
        <v>1782</v>
      </c>
      <c r="E12" s="430" t="s">
        <v>1781</v>
      </c>
      <c r="F12" s="439"/>
      <c r="G12" s="113" t="s">
        <v>1783</v>
      </c>
    </row>
    <row r="13" spans="1:9" x14ac:dyDescent="0.15">
      <c r="C13" s="323" t="str">
        <f>Values!C2</f>
        <v>Company</v>
      </c>
      <c r="D13" s="110">
        <f>Values!H2</f>
        <v>80</v>
      </c>
      <c r="E13" s="415">
        <f>Values!G2</f>
        <v>50</v>
      </c>
      <c r="F13" s="416"/>
      <c r="G13" s="111">
        <f>Values!I2</f>
        <v>0.625</v>
      </c>
    </row>
    <row r="14" spans="1:9" x14ac:dyDescent="0.15">
      <c r="C14" s="323" t="str">
        <f>Values!C3</f>
        <v>Documentation</v>
      </c>
      <c r="D14" s="110">
        <f>Values!H3</f>
        <v>220</v>
      </c>
      <c r="E14" s="415">
        <f>Values!G3</f>
        <v>180</v>
      </c>
      <c r="F14" s="416"/>
      <c r="G14" s="111">
        <f>Values!I3</f>
        <v>0.81818181818181823</v>
      </c>
    </row>
    <row r="15" spans="1:9" x14ac:dyDescent="0.15">
      <c r="C15" s="323" t="str">
        <f>Values!C4</f>
        <v>Accessibility</v>
      </c>
      <c r="D15" s="110">
        <f>Values!H4</f>
        <v>225</v>
      </c>
      <c r="E15" s="415">
        <f>Values!G4</f>
        <v>225</v>
      </c>
      <c r="F15" s="416"/>
      <c r="G15" s="111">
        <f>Values!I4</f>
        <v>1</v>
      </c>
    </row>
    <row r="16" spans="1:9" x14ac:dyDescent="0.15">
      <c r="C16" s="323" t="str">
        <f>Values!C5</f>
        <v>Third Parties</v>
      </c>
      <c r="D16" s="110">
        <f>Values!H5</f>
        <v>70</v>
      </c>
      <c r="E16" s="415">
        <f>Values!G5</f>
        <v>40</v>
      </c>
      <c r="F16" s="416"/>
      <c r="G16" s="111">
        <f>Values!I5</f>
        <v>0.5714285714285714</v>
      </c>
    </row>
    <row r="17" spans="1:7" x14ac:dyDescent="0.15">
      <c r="C17" s="323" t="str">
        <f>Values!C6</f>
        <v>Consulting</v>
      </c>
      <c r="D17" s="110">
        <f>Values!H6</f>
        <v>105</v>
      </c>
      <c r="E17" s="415">
        <f>Values!G6</f>
        <v>90</v>
      </c>
      <c r="F17" s="416"/>
      <c r="G17" s="111">
        <f>Values!I6</f>
        <v>0.8571428571428571</v>
      </c>
    </row>
    <row r="18" spans="1:7" x14ac:dyDescent="0.15">
      <c r="C18" s="323" t="str">
        <f>Values!C7</f>
        <v>Application Security</v>
      </c>
      <c r="D18" s="110">
        <f>Values!H7</f>
        <v>315</v>
      </c>
      <c r="E18" s="415">
        <f>Values!G7</f>
        <v>315</v>
      </c>
      <c r="F18" s="416"/>
      <c r="G18" s="111">
        <f>Values!I7</f>
        <v>1</v>
      </c>
    </row>
    <row r="19" spans="1:7" ht="31.5" customHeight="1" x14ac:dyDescent="0.15">
      <c r="C19" s="109" t="str">
        <f>Values!C8</f>
        <v>Authentication, Authorization, and Accounting</v>
      </c>
      <c r="D19" s="110">
        <f>Values!H8</f>
        <v>445</v>
      </c>
      <c r="E19" s="415">
        <f>Values!G8</f>
        <v>260</v>
      </c>
      <c r="F19" s="416"/>
      <c r="G19" s="111">
        <f>Values!I8</f>
        <v>0.5842696629213483</v>
      </c>
    </row>
    <row r="20" spans="1:7" x14ac:dyDescent="0.15">
      <c r="C20" s="323" t="str">
        <f>Values!C9</f>
        <v>Business Contituity Plan</v>
      </c>
      <c r="D20" s="110">
        <f>Values!H9</f>
        <v>210</v>
      </c>
      <c r="E20" s="415">
        <f>Values!G9</f>
        <v>210</v>
      </c>
      <c r="F20" s="416"/>
      <c r="G20" s="111">
        <f>Values!I9</f>
        <v>1</v>
      </c>
    </row>
    <row r="21" spans="1:7" x14ac:dyDescent="0.15">
      <c r="C21" s="323" t="str">
        <f>Values!C10</f>
        <v>Change Management</v>
      </c>
      <c r="D21" s="110">
        <f>Values!H10</f>
        <v>295</v>
      </c>
      <c r="E21" s="415">
        <f>Values!G10</f>
        <v>270</v>
      </c>
      <c r="F21" s="416"/>
      <c r="G21" s="111">
        <f>Values!I10</f>
        <v>0.9152542372881356</v>
      </c>
    </row>
    <row r="22" spans="1:7" x14ac:dyDescent="0.15">
      <c r="C22" s="323" t="str">
        <f>Values!C11</f>
        <v>Data</v>
      </c>
      <c r="D22" s="110">
        <f>Values!H11</f>
        <v>440</v>
      </c>
      <c r="E22" s="415">
        <f>Values!G11</f>
        <v>410</v>
      </c>
      <c r="F22" s="416"/>
      <c r="G22" s="111">
        <f>Values!I11</f>
        <v>0.93181818181818177</v>
      </c>
    </row>
    <row r="23" spans="1:7" x14ac:dyDescent="0.15">
      <c r="A23" s="190"/>
      <c r="C23" s="323" t="str">
        <f>Values!C12</f>
        <v>Datacenter</v>
      </c>
      <c r="D23" s="110">
        <f>Values!H12</f>
        <v>100</v>
      </c>
      <c r="E23" s="415">
        <f>Values!G12</f>
        <v>80</v>
      </c>
      <c r="F23" s="416"/>
      <c r="G23" s="111">
        <f>Values!I12</f>
        <v>0.8</v>
      </c>
    </row>
    <row r="24" spans="1:7" x14ac:dyDescent="0.15">
      <c r="C24" s="323" t="str">
        <f>Values!C13</f>
        <v>Disaster Recovery Plan</v>
      </c>
      <c r="D24" s="110">
        <f>Values!H13</f>
        <v>230</v>
      </c>
      <c r="E24" s="415">
        <f>Values!G13</f>
        <v>170</v>
      </c>
      <c r="F24" s="416"/>
      <c r="G24" s="111">
        <f>Values!I13</f>
        <v>0.73913043478260865</v>
      </c>
    </row>
    <row r="25" spans="1:7" ht="28.5" customHeight="1" x14ac:dyDescent="0.15">
      <c r="C25" s="109" t="str">
        <f>Values!C14</f>
        <v>Firewalls, IDS, IPS, and Networking</v>
      </c>
      <c r="D25" s="110">
        <f>Values!H14</f>
        <v>240</v>
      </c>
      <c r="E25" s="415">
        <f>Values!G14</f>
        <v>240</v>
      </c>
      <c r="F25" s="416"/>
      <c r="G25" s="111">
        <f>Values!I14</f>
        <v>1</v>
      </c>
    </row>
    <row r="26" spans="1:7" ht="31.5" customHeight="1" x14ac:dyDescent="0.15">
      <c r="C26" s="109" t="str">
        <f>Values!C15</f>
        <v>Policies, Procedures, and Processes</v>
      </c>
      <c r="D26" s="110">
        <f>Values!H15</f>
        <v>315</v>
      </c>
      <c r="E26" s="415">
        <f>Values!G15</f>
        <v>315</v>
      </c>
      <c r="F26" s="416"/>
      <c r="G26" s="111">
        <f>Values!I15</f>
        <v>1</v>
      </c>
    </row>
    <row r="27" spans="1:7" x14ac:dyDescent="0.15">
      <c r="C27" s="323" t="str">
        <f>Values!C16</f>
        <v>Incident Handling</v>
      </c>
      <c r="D27" s="110">
        <f>Values!H16</f>
        <v>45</v>
      </c>
      <c r="E27" s="415">
        <f>Values!G16</f>
        <v>45</v>
      </c>
      <c r="F27" s="416"/>
      <c r="G27" s="111">
        <f>Values!I16</f>
        <v>1</v>
      </c>
    </row>
    <row r="28" spans="1:7" x14ac:dyDescent="0.15">
      <c r="C28" s="323" t="str">
        <f>Values!C17</f>
        <v>Quality Assurance</v>
      </c>
      <c r="D28" s="110">
        <f>Values!H17</f>
        <v>90</v>
      </c>
      <c r="E28" s="415">
        <f>Values!G17</f>
        <v>55</v>
      </c>
      <c r="F28" s="416"/>
      <c r="G28" s="111">
        <f>Values!I17</f>
        <v>0.61111111111111116</v>
      </c>
    </row>
    <row r="29" spans="1:7" x14ac:dyDescent="0.15">
      <c r="C29" s="323" t="str">
        <f>Values!C18</f>
        <v>Vulnerability Scanning</v>
      </c>
      <c r="D29" s="110">
        <f>Values!H18</f>
        <v>130</v>
      </c>
      <c r="E29" s="415">
        <f>Values!G18</f>
        <v>130</v>
      </c>
      <c r="F29" s="416"/>
      <c r="G29" s="111">
        <f>Values!I18</f>
        <v>1</v>
      </c>
    </row>
    <row r="30" spans="1:7" x14ac:dyDescent="0.15">
      <c r="C30" s="323" t="str">
        <f>Values!C19</f>
        <v>HIPAA</v>
      </c>
      <c r="D30" s="110">
        <f>Values!H19</f>
        <v>0</v>
      </c>
      <c r="E30" s="415">
        <f>Values!G19</f>
        <v>0</v>
      </c>
      <c r="F30" s="416"/>
      <c r="G30" s="111">
        <f>Values!I19</f>
        <v>0</v>
      </c>
    </row>
    <row r="31" spans="1:7" x14ac:dyDescent="0.15">
      <c r="C31" s="323" t="str">
        <f>Values!C20</f>
        <v>PCI-DSS</v>
      </c>
      <c r="D31" s="110">
        <f>Values!H20</f>
        <v>220</v>
      </c>
      <c r="E31" s="415">
        <f>Values!G20</f>
        <v>120</v>
      </c>
      <c r="F31" s="416"/>
      <c r="G31" s="111">
        <f>Values!I20</f>
        <v>0.54545454545454541</v>
      </c>
    </row>
    <row r="32" spans="1:7" x14ac:dyDescent="0.15">
      <c r="C32" s="109"/>
      <c r="D32" s="110"/>
      <c r="E32" s="415">
        <f>Values!G21</f>
        <v>3205</v>
      </c>
      <c r="F32" s="416"/>
      <c r="G32" s="111"/>
    </row>
    <row r="33" spans="1:9" s="17" customFormat="1" ht="36" customHeight="1" x14ac:dyDescent="0.2">
      <c r="C33" s="113" t="s">
        <v>1808</v>
      </c>
      <c r="D33" s="113">
        <f>Values!H21</f>
        <v>3775</v>
      </c>
      <c r="E33" s="417">
        <f>Values!G21</f>
        <v>3205</v>
      </c>
      <c r="F33" s="418"/>
      <c r="G33" s="114">
        <f>Values!I21</f>
        <v>0.84900662251655634</v>
      </c>
    </row>
    <row r="34" spans="1:9" ht="17" thickBot="1" x14ac:dyDescent="0.25"/>
    <row r="35" spans="1:9" ht="41.25" customHeight="1" thickBot="1" x14ac:dyDescent="0.25">
      <c r="A35" s="430" t="s">
        <v>2581</v>
      </c>
      <c r="B35" s="431"/>
      <c r="C35" s="431"/>
      <c r="D35" s="432"/>
      <c r="E35" s="362" t="s">
        <v>3139</v>
      </c>
      <c r="F35" s="433" t="s">
        <v>2581</v>
      </c>
      <c r="G35" s="434"/>
      <c r="H35" s="434"/>
      <c r="I35" s="434"/>
    </row>
    <row r="36" spans="1:9" s="89" customFormat="1" ht="36" customHeight="1" x14ac:dyDescent="0.2">
      <c r="A36" s="230" t="s">
        <v>1758</v>
      </c>
      <c r="B36" s="231" t="s">
        <v>1759</v>
      </c>
      <c r="C36" s="231" t="s">
        <v>1792</v>
      </c>
      <c r="D36" s="231" t="s">
        <v>13</v>
      </c>
      <c r="E36" s="361" t="s">
        <v>3140</v>
      </c>
      <c r="F36" s="232" t="s">
        <v>2582</v>
      </c>
      <c r="G36" s="232" t="s">
        <v>2583</v>
      </c>
      <c r="H36" s="232" t="s">
        <v>2398</v>
      </c>
      <c r="I36" s="232" t="s">
        <v>2584</v>
      </c>
    </row>
    <row r="37" spans="1:9" s="89" customFormat="1" ht="36" customHeight="1" x14ac:dyDescent="0.2">
      <c r="A37" s="413" t="str">
        <f>'HECVAT - Full'!A33</f>
        <v>Company Overview</v>
      </c>
      <c r="B37" s="413"/>
      <c r="C37" s="237" t="s">
        <v>1792</v>
      </c>
      <c r="D37" s="237" t="s">
        <v>13</v>
      </c>
      <c r="E37" s="237" t="s">
        <v>3139</v>
      </c>
      <c r="F37" s="238" t="s">
        <v>2582</v>
      </c>
      <c r="G37" s="238" t="s">
        <v>2583</v>
      </c>
      <c r="H37" s="238" t="s">
        <v>2398</v>
      </c>
      <c r="I37" s="238" t="s">
        <v>2584</v>
      </c>
    </row>
    <row r="38" spans="1:9" ht="48" customHeight="1" x14ac:dyDescent="0.2">
      <c r="A38" s="243" t="str">
        <f>'HECVAT - Full'!A34</f>
        <v>COMP-01</v>
      </c>
      <c r="B38" s="243" t="str">
        <f>'HECVAT - Full'!B34</f>
        <v>Describe your organization’s business background and ownership structure, including all parent and subsidiary relationships.</v>
      </c>
      <c r="C38" s="414" t="str">
        <f>'HECVAT - Full'!C34</f>
        <v>Liaison International is a software as a service company helping higher education institutions identify, recruit, and enroll best-fit students with improved outreach, application, and enrollment processes. Liaison has been in business since 1990.	 
Total Enrollment™ isn’t a new product — it’s a new way of thinking about the value that Liaison has provided to its higher education partners for the last three decades. We’ve pioneered over 40 Centralized Application Services during that time, and now we’re drawing on that expertise — plus what we’ve gained from our 120+ combined years of experience with Liaison companies SlideRoom, Time2Track, TargetX, and Othot — to unify the fractured admissions landscape.
Here’s what we’ve learned:
One size does not fit all.
Successful recruitment and student success campaigns rely on a variety of tools and resources driven by your unique needs: your goals, your audience, your budget.
Outcomes over all else.
The outcomes you drive are more important than the tools and partners you use to drive them.
Data is the language of decision makers.
Numbers on their own are not enough — you need partners who focus on helping you use your data to tell your story.</v>
      </c>
      <c r="D38" s="414"/>
      <c r="E38" s="360" t="s">
        <v>2418</v>
      </c>
      <c r="F38" s="357" t="s">
        <v>2592</v>
      </c>
      <c r="G38" s="243"/>
      <c r="H38" s="355">
        <f>VLOOKUP(A38,Questions!B$25:T$297,16,FALSE)</f>
        <v>15</v>
      </c>
      <c r="I38" s="246"/>
    </row>
    <row r="39" spans="1:9" ht="48" customHeight="1" x14ac:dyDescent="0.2">
      <c r="A39" s="190" t="str">
        <f>'HECVAT - Full'!A35</f>
        <v>COMP-02</v>
      </c>
      <c r="B39" s="190" t="str">
        <f>'HECVAT - Full'!B35</f>
        <v>Have you had an unplanned disruption to this product/service in the last 12 months?</v>
      </c>
      <c r="C39" s="309" t="str">
        <f>'HECVAT - Full'!C35</f>
        <v>No</v>
      </c>
      <c r="D39" s="309" t="str">
        <f>'HECVAT - Full'!D35</f>
        <v>None of our applications were down in the last 12 months, but we did experience some performance issues that impacted our users.</v>
      </c>
      <c r="E39" s="312" t="s">
        <v>2418</v>
      </c>
      <c r="F39" s="190" t="str">
        <f>VLOOKUP($A39,Questions!B$3:T$258,12,FALSE)</f>
        <v>No</v>
      </c>
      <c r="G39" s="190"/>
      <c r="H39" s="312">
        <f>VLOOKUP(A39,Questions!B$25:T$297,16,FALSE)</f>
        <v>10</v>
      </c>
      <c r="I39" s="102"/>
    </row>
    <row r="40" spans="1:9" ht="48" customHeight="1" x14ac:dyDescent="0.2">
      <c r="A40" s="190" t="str">
        <f>'HECVAT - Full'!A36</f>
        <v>COMP-03</v>
      </c>
      <c r="B40" s="190" t="str">
        <f>'HECVAT - Full'!B36</f>
        <v>Do you have a dedicated Information Security staff or office?</v>
      </c>
      <c r="C40" s="191" t="str">
        <f>'HECVAT - Full'!C36</f>
        <v>Yes</v>
      </c>
      <c r="D40" s="191" t="str">
        <f>'HECVAT - Full'!D36</f>
        <v>Under our CTO and CISO, we have 
   - a director responsible for Project, Risk and Compliance Management
   - a security manager responsible for our Information Security with a security engineer and a 3rd party Security Operations Center
   - a Senior IT Manager responsible for our Infrastructure and Operations with 2 operations engineers that oversee our network and infrastructure security.</v>
      </c>
      <c r="E40" s="312" t="s">
        <v>2418</v>
      </c>
      <c r="F40" s="190" t="str">
        <f>VLOOKUP($A40,Questions!B$3:T$258,12,FALSE)</f>
        <v>Yes</v>
      </c>
      <c r="G40" s="190"/>
      <c r="H40" s="312">
        <f>VLOOKUP(A40,Questions!B$25:T$297,16,FALSE)</f>
        <v>15</v>
      </c>
      <c r="I40" s="102"/>
    </row>
    <row r="41" spans="1:9" ht="48" customHeight="1" x14ac:dyDescent="0.2">
      <c r="A41" s="190" t="str">
        <f>'HECVAT - Full'!A37</f>
        <v>COMP-04</v>
      </c>
      <c r="B41" s="190" t="str">
        <f>'HECVAT - Full'!B37</f>
        <v>Do you have a dedicated Software and System Development team(s)? (e.g. Customer Support, Implementation, Product Management, etc.)</v>
      </c>
      <c r="C41" s="191" t="str">
        <f>'HECVAT - Full'!C37</f>
        <v>Yes</v>
      </c>
      <c r="D41" s="191" t="str">
        <f>'HECVAT - Full'!D37</f>
        <v>Engineering Group encompasses Software Development, Quality Assurance, application support and onboarding, DevOps and Infrastructure Operations teams. Currently the group is approximately 190+ people in size and headed by the CTO and CISO. Product Management is a separate group headed by the Chief Innovation Officer. We also have a separate Customer Service team that provide end-user support for our applications.</v>
      </c>
      <c r="E41" s="312" t="s">
        <v>2418</v>
      </c>
      <c r="F41" s="190" t="str">
        <f>VLOOKUP($A41,Questions!B$3:T$258,12,FALSE)</f>
        <v>Yes</v>
      </c>
      <c r="G41" s="190"/>
      <c r="H41" s="312">
        <f>VLOOKUP(A41,Questions!B$25:T$297,16,FALSE)</f>
        <v>25</v>
      </c>
      <c r="I41" s="102"/>
    </row>
    <row r="42" spans="1:9" ht="111.75" customHeight="1" x14ac:dyDescent="0.2">
      <c r="A42" s="243" t="str">
        <f>'HECVAT - Full'!A38</f>
        <v>COMP-05</v>
      </c>
      <c r="B42" s="243" t="str">
        <f>'HECVAT - Full'!B38</f>
        <v>Use this area to share information about your environment that will assist those who are assessing your company data security program.</v>
      </c>
      <c r="C42" s="414" t="str">
        <f>'HECVAT - Full'!C38</f>
        <v xml:space="preserve">All of Liaison services and data processing environments are monitored 24/7/365 by a team of human SOC experts who review and triage events accordingly. </v>
      </c>
      <c r="D42" s="414">
        <f>'HECVAT - Full'!D38</f>
        <v>0</v>
      </c>
      <c r="E42" s="360"/>
      <c r="F42" s="357" t="s">
        <v>2592</v>
      </c>
      <c r="G42" s="243"/>
      <c r="H42" s="359">
        <f>VLOOKUP(A42,Questions!B$25:T$297,16,FALSE)</f>
        <v>15</v>
      </c>
      <c r="I42" s="246"/>
    </row>
    <row r="43" spans="1:9" s="89" customFormat="1" ht="36" customHeight="1" x14ac:dyDescent="0.2">
      <c r="A43" s="413" t="s">
        <v>16</v>
      </c>
      <c r="B43" s="413"/>
      <c r="C43" s="237" t="s">
        <v>1792</v>
      </c>
      <c r="D43" s="237" t="s">
        <v>13</v>
      </c>
      <c r="E43" s="237" t="s">
        <v>3139</v>
      </c>
      <c r="F43" s="238" t="s">
        <v>2582</v>
      </c>
      <c r="G43" s="238" t="s">
        <v>2583</v>
      </c>
      <c r="H43" s="238" t="s">
        <v>2398</v>
      </c>
      <c r="I43" s="238" t="s">
        <v>2584</v>
      </c>
    </row>
    <row r="44" spans="1:9" s="89" customFormat="1" ht="70.5" customHeight="1" x14ac:dyDescent="0.2">
      <c r="A44" s="190" t="str">
        <f>'HECVAT - Full'!A40</f>
        <v>DOCU-01</v>
      </c>
      <c r="B44" s="190" t="str">
        <f>'HECVAT - Full'!B40</f>
        <v>Have you undergone a SSAE 18/SOC 2 audit?</v>
      </c>
      <c r="C44" s="190" t="str">
        <f>'HECVAT - Full'!C40</f>
        <v>No</v>
      </c>
      <c r="D44" s="190" t="str">
        <f>'HECVAT - Full'!D40</f>
        <v>We are currently going through this process and plan to be certifed by Q1 2023, we have just completed our readiness assessment and are initiating the SoC 2 Type 1 audit in May 2022.</v>
      </c>
      <c r="E44" s="190" t="s">
        <v>2418</v>
      </c>
      <c r="F44" s="235" t="str">
        <f>VLOOKUP($A44,Questions!B$3:T$258,12,FALSE)</f>
        <v>Yes</v>
      </c>
      <c r="G44" s="190"/>
      <c r="H44" s="312">
        <f>VLOOKUP(A44,Questions!B$25:T$297,16,TRUE)</f>
        <v>20</v>
      </c>
      <c r="I44" s="102"/>
    </row>
    <row r="45" spans="1:9" s="89" customFormat="1" ht="62.25" customHeight="1" x14ac:dyDescent="0.2">
      <c r="A45" s="190" t="str">
        <f>'HECVAT - Full'!A41</f>
        <v>DOCU-02</v>
      </c>
      <c r="B45" s="190" t="str">
        <f>'HECVAT - Full'!B41</f>
        <v>Have you completed the Cloud Security Alliance (CSA) self assessment or CAIQ?</v>
      </c>
      <c r="C45" s="190" t="str">
        <f>'HECVAT - Full'!C41</f>
        <v>Yes</v>
      </c>
      <c r="D45" s="190" t="str">
        <f>'HECVAT - Full'!D41</f>
        <v xml:space="preserve">We are in the process of updating our CAIQ v4 for all products.
https://cloudsecurityalliance.org/star/registry/liaison-international/
</v>
      </c>
      <c r="E45" s="190" t="s">
        <v>2418</v>
      </c>
      <c r="F45" s="312" t="str">
        <f>VLOOKUP($A45,Questions!B$3:T$258,12,FALSE)</f>
        <v>Yes</v>
      </c>
      <c r="G45" s="190"/>
      <c r="H45" s="312">
        <f>VLOOKUP(A45,Questions!B$25:T$297,16,TRUE)</f>
        <v>20</v>
      </c>
      <c r="I45" s="102"/>
    </row>
    <row r="46" spans="1:9" s="89" customFormat="1" ht="80.25" customHeight="1" x14ac:dyDescent="0.2">
      <c r="A46" s="190" t="str">
        <f>'HECVAT - Full'!A42</f>
        <v>DOCU-03</v>
      </c>
      <c r="B46" s="190" t="str">
        <f>'HECVAT - Full'!B42</f>
        <v>Have you received the Cloud Security Alliance STAR certification?</v>
      </c>
      <c r="C46" s="190" t="str">
        <f>'HECVAT - Full'!C42</f>
        <v>No</v>
      </c>
      <c r="D46" s="190" t="str">
        <f>'HECVAT - Full'!D42</f>
        <v>Currently working on our SoC 2 and TX-RAMP certification process.  Will revisit in 2023</v>
      </c>
      <c r="E46" s="190" t="s">
        <v>2418</v>
      </c>
      <c r="F46" s="312" t="str">
        <f>VLOOKUP($A46,Questions!B$3:T$258,12,FALSE)</f>
        <v>Yes</v>
      </c>
      <c r="G46" s="190"/>
      <c r="H46" s="312">
        <f>VLOOKUP(A46,Questions!B$25:T$297,16,TRUE)</f>
        <v>20</v>
      </c>
      <c r="I46" s="102"/>
    </row>
    <row r="47" spans="1:9" s="89" customFormat="1" ht="110.25" customHeight="1" x14ac:dyDescent="0.2">
      <c r="A47" s="190" t="str">
        <f>'HECVAT - Full'!A43</f>
        <v>DOCU-04</v>
      </c>
      <c r="B47" s="190" t="str">
        <f>'HECVAT - Full'!B43</f>
        <v>Do you conform with a specific industry standard security framework? (e.g. NIST Cybersecurity Framework, CIS Controls, ISO 27001, etc.)</v>
      </c>
      <c r="C47" s="190" t="str">
        <f>'HECVAT - Full'!C43</f>
        <v>Yes</v>
      </c>
      <c r="D47" s="190" t="str">
        <f>'HECVAT - Full'!D43</f>
        <v xml:space="preserve">Liaison uses ISO 27001/27002/27005 to manage its overall Information Security Program. </v>
      </c>
      <c r="E47" s="190" t="s">
        <v>2418</v>
      </c>
      <c r="F47" s="312" t="str">
        <f>VLOOKUP($A47,Questions!B$3:T$258,12,FALSE)</f>
        <v>Yes</v>
      </c>
      <c r="G47" s="190"/>
      <c r="H47" s="312">
        <f>VLOOKUP(A47,Questions!B$25:T$297,16,TRUE)</f>
        <v>20</v>
      </c>
      <c r="I47" s="102"/>
    </row>
    <row r="48" spans="1:9" s="89" customFormat="1" ht="83.25" customHeight="1" x14ac:dyDescent="0.2">
      <c r="A48" s="190" t="str">
        <f>'HECVAT - Full'!A44</f>
        <v>DOCU-05</v>
      </c>
      <c r="B48" s="190" t="str">
        <f>'HECVAT - Full'!B44</f>
        <v>Can the systems that hold the institution's data be compliant with NIST SP 800-171 and/or CMMC Level 3 standards?</v>
      </c>
      <c r="C48" s="190" t="str">
        <f>'HECVAT - Full'!C44</f>
        <v>Yes</v>
      </c>
      <c r="D48" s="190" t="str">
        <f>'HECVAT - Full'!D44</f>
        <v xml:space="preserve">If required we can offically comply with these standards. </v>
      </c>
      <c r="E48" s="190" t="s">
        <v>2418</v>
      </c>
      <c r="F48" s="312" t="str">
        <f>VLOOKUP($A48,Questions!B$3:T$258,12,FALSE)</f>
        <v>Yes</v>
      </c>
      <c r="G48" s="190"/>
      <c r="H48" s="312">
        <f>VLOOKUP(A48,Questions!B$25:T$297,16,TRUE)</f>
        <v>20</v>
      </c>
      <c r="I48" s="102"/>
    </row>
    <row r="49" spans="1:9" s="89" customFormat="1" ht="104.25" customHeight="1" x14ac:dyDescent="0.2">
      <c r="A49" s="190" t="str">
        <f>'HECVAT - Full'!A45</f>
        <v>DOCU-06</v>
      </c>
      <c r="B49" s="190" t="str">
        <f>'HECVAT - Full'!B45</f>
        <v>Can you provide overall system and/or application architecture diagrams including a full description of the data flow for all components of the system?</v>
      </c>
      <c r="C49" s="190" t="str">
        <f>'HECVAT - Full'!C45</f>
        <v>Yes</v>
      </c>
      <c r="D49" s="190" t="str">
        <f>'HECVAT - Full'!D45</f>
        <v>Architecture diagrams can be made available as per the normal channels during sales inquiry, depending upon level and legal obligations.  Sensitive information, will be redacted from the application architecture diagrams.</v>
      </c>
      <c r="E49" s="190" t="s">
        <v>2418</v>
      </c>
      <c r="F49" s="312" t="str">
        <f>VLOOKUP($A49,Questions!B$3:T$258,12,FALSE)</f>
        <v>Yes</v>
      </c>
      <c r="G49" s="190"/>
      <c r="H49" s="312">
        <f>VLOOKUP(A49,Questions!B$25:T$297,16,TRUE)</f>
        <v>20</v>
      </c>
      <c r="I49" s="102"/>
    </row>
    <row r="50" spans="1:9" s="89" customFormat="1" ht="66.75" customHeight="1" x14ac:dyDescent="0.2">
      <c r="A50" s="190" t="str">
        <f>'HECVAT - Full'!A46</f>
        <v>DOCU-07</v>
      </c>
      <c r="B50" s="190" t="str">
        <f>'HECVAT - Full'!B46</f>
        <v>Does your organization have a data privacy policy?</v>
      </c>
      <c r="C50" s="190" t="str">
        <f>'HECVAT - Full'!C46</f>
        <v>Yes</v>
      </c>
      <c r="D50" s="190" t="str">
        <f>'HECVAT - Full'!D46</f>
        <v xml:space="preserve">https://www.liaisonedu.com/privacy-policy/		</v>
      </c>
      <c r="E50" s="190" t="s">
        <v>2418</v>
      </c>
      <c r="F50" s="312" t="str">
        <f>VLOOKUP($A50,Questions!B$3:T$258,12,FALSE)</f>
        <v>Yes</v>
      </c>
      <c r="G50" s="190"/>
      <c r="H50" s="312">
        <f>VLOOKUP(A50,Questions!B$25:T$297,16,TRUE)</f>
        <v>20</v>
      </c>
      <c r="I50" s="102"/>
    </row>
    <row r="51" spans="1:9" s="89" customFormat="1" ht="77.25" customHeight="1" x14ac:dyDescent="0.2">
      <c r="A51" s="190" t="str">
        <f>'HECVAT - Full'!A47</f>
        <v>DOCU-08</v>
      </c>
      <c r="B51" s="190" t="str">
        <f>'HECVAT - Full'!B47</f>
        <v>Do you have a documented, and currently implemented, employee onboarding and offboarding policy?</v>
      </c>
      <c r="C51" s="190" t="str">
        <f>'HECVAT - Full'!C47</f>
        <v>Yes</v>
      </c>
      <c r="D51" s="190" t="str">
        <f>'HECVAT - Full'!D47</f>
        <v>Policy can be furnished upon request</v>
      </c>
      <c r="E51" s="190" t="s">
        <v>2418</v>
      </c>
      <c r="F51" s="312" t="str">
        <f>VLOOKUP($A51,Questions!B$3:T$258,12,FALSE)</f>
        <v>Yes</v>
      </c>
      <c r="G51" s="190"/>
      <c r="H51" s="312">
        <f>VLOOKUP(A51,Questions!B$25:T$297,16,TRUE)</f>
        <v>20</v>
      </c>
      <c r="I51" s="102"/>
    </row>
    <row r="52" spans="1:9" s="89" customFormat="1" ht="66.75" customHeight="1" x14ac:dyDescent="0.2">
      <c r="A52" s="190" t="str">
        <f>'HECVAT - Full'!A48</f>
        <v>DOCU-09</v>
      </c>
      <c r="B52" s="190" t="str">
        <f>'HECVAT - Full'!B48</f>
        <v>Do you have a documented change management process?</v>
      </c>
      <c r="C52" s="190" t="str">
        <f>'HECVAT - Full'!C48</f>
        <v>Yes</v>
      </c>
      <c r="D52" s="190" t="str">
        <f>'HECVAT - Full'!D48</f>
        <v xml:space="preserve">We have a documented change management process based on the ITSM best practices. We use JIRA and Jira Service Management for planning / managing / approving the Infrastructure and Software changes. All changes are reviewed / approved at least once a week by the Change Advisory Board (CAB). Emergency changes are also reviewed and approved through a well defined process which follow a slightly different process then regular changes. 
Our Change Management strategy takes into consideration all systems in-scope for production services deployed or deployeable and any immediate and/or knock-on effects these changes may cause with backout plans and testing required beforehand. </v>
      </c>
      <c r="E52" s="190" t="s">
        <v>2418</v>
      </c>
      <c r="F52" s="312" t="str">
        <f>VLOOKUP($A52,Questions!B$3:T$258,12,FALSE)</f>
        <v>Yes</v>
      </c>
      <c r="G52" s="190"/>
      <c r="H52" s="312">
        <f>VLOOKUP(A52,Questions!B$25:T$297,16,TRUE)</f>
        <v>20</v>
      </c>
      <c r="I52" s="102"/>
    </row>
    <row r="53" spans="1:9" s="89" customFormat="1" ht="81.75" customHeight="1" x14ac:dyDescent="0.2">
      <c r="A53" s="190" t="str">
        <f>'HECVAT - Full'!A49</f>
        <v>DOCU-10</v>
      </c>
      <c r="B53" s="190" t="str">
        <f>'HECVAT - Full'!B49</f>
        <v>Has a VPAT or ACR been created or updated for the product and version under consideration within the past year?</v>
      </c>
      <c r="C53" s="190" t="str">
        <f>'HECVAT - Full'!C49</f>
        <v>Yes</v>
      </c>
      <c r="D53" s="190" t="str">
        <f>'HECVAT - Full'!D49</f>
        <v xml:space="preserve">https://www.liaisonedu.com/508-compliance/		</v>
      </c>
      <c r="E53" s="190" t="s">
        <v>2418</v>
      </c>
      <c r="F53" s="312" t="str">
        <f>VLOOKUP($A53,Questions!B$3:T$258,12,FALSE)</f>
        <v>Yes</v>
      </c>
      <c r="G53" s="190"/>
      <c r="H53" s="312">
        <f>VLOOKUP(A53,Questions!B$25:T$297,16,TRUE)</f>
        <v>20</v>
      </c>
      <c r="I53" s="102"/>
    </row>
    <row r="54" spans="1:9" s="89" customFormat="1" ht="66.75" customHeight="1" x14ac:dyDescent="0.2">
      <c r="A54" s="190" t="str">
        <f>'HECVAT - Full'!A50</f>
        <v>DOCU-11</v>
      </c>
      <c r="B54" s="190" t="str">
        <f>'HECVAT - Full'!B50</f>
        <v>Do you have documentation to support the accessibility features of your product?</v>
      </c>
      <c r="C54" s="190" t="str">
        <f>'HECVAT - Full'!C50</f>
        <v>Yes</v>
      </c>
      <c r="D54" s="190" t="str">
        <f>'HECVAT - Full'!D50</f>
        <v>https://www.liaisonedu.com/508-compliance/</v>
      </c>
      <c r="E54" s="190" t="s">
        <v>2418</v>
      </c>
      <c r="F54" s="312" t="str">
        <f>VLOOKUP($A54,Questions!B$3:T$258,12,FALSE)</f>
        <v>Yes</v>
      </c>
      <c r="G54" s="190"/>
      <c r="H54" s="312">
        <f>VLOOKUP(A54,Questions!B$25:T$297,16,TRUE)</f>
        <v>20</v>
      </c>
      <c r="I54" s="102"/>
    </row>
    <row r="55" spans="1:9" s="190" customFormat="1" ht="48" customHeight="1" x14ac:dyDescent="0.2">
      <c r="A55" s="413" t="str">
        <f>'HECVAT - Full'!A51:B51</f>
        <v xml:space="preserve">IT Accessibility </v>
      </c>
      <c r="B55" s="413"/>
      <c r="C55" s="237" t="s">
        <v>1792</v>
      </c>
      <c r="D55" s="237" t="s">
        <v>13</v>
      </c>
      <c r="E55" s="237" t="s">
        <v>3139</v>
      </c>
      <c r="F55" s="238" t="s">
        <v>2582</v>
      </c>
      <c r="G55" s="238" t="s">
        <v>2583</v>
      </c>
      <c r="H55" s="238" t="s">
        <v>2398</v>
      </c>
      <c r="I55" s="238" t="s">
        <v>2584</v>
      </c>
    </row>
    <row r="56" spans="1:9" s="89" customFormat="1" ht="83.25" customHeight="1" x14ac:dyDescent="0.2">
      <c r="A56" s="190" t="str">
        <f>'HECVAT - Full'!A52</f>
        <v>ITAC-01</v>
      </c>
      <c r="B56" s="190" t="str">
        <f>'HECVAT - Full'!B52</f>
        <v>Has a third party expert conducted an audit of the most recent version of your product?</v>
      </c>
      <c r="C56" s="190" t="str">
        <f>'HECVAT - Full'!C52</f>
        <v>Yes</v>
      </c>
      <c r="D56" s="190" t="str">
        <f>'HECVAT - Full'!D52</f>
        <v>Deque Systems (https://www.deque.com/) in 2018-2019 for CAS and WebAdMIT and 2020 for some of our other solutions</v>
      </c>
      <c r="E56" s="190" t="s">
        <v>2418</v>
      </c>
      <c r="F56" s="312" t="str">
        <f>VLOOKUP($A56,Questions!B$3:T$258,12,FALSE)</f>
        <v>Yes</v>
      </c>
      <c r="G56" s="190"/>
      <c r="H56" s="312">
        <f>VLOOKUP(A56,Questions!B$25:T$297,16,TRUE)</f>
        <v>25</v>
      </c>
      <c r="I56" s="102"/>
    </row>
    <row r="57" spans="1:9" s="89" customFormat="1" ht="95.25" customHeight="1" x14ac:dyDescent="0.2">
      <c r="A57" s="190" t="str">
        <f>'HECVAT - Full'!A53</f>
        <v>ITAC-02</v>
      </c>
      <c r="B57" s="190" t="str">
        <f>'HECVAT - Full'!B53</f>
        <v>Do you have a documented and implemented process for verifying accessibility conformance?</v>
      </c>
      <c r="C57" s="190" t="str">
        <f>'HECVAT - Full'!C53</f>
        <v>Yes</v>
      </c>
      <c r="D57" s="190" t="str">
        <f>'HECVAT - Full'!D53</f>
        <v>The process for validating accessibility conformance is embedded in our software development lifecycle. Accessibility design is an integral part of Liaison’s product design and development. Our UX team develops prototypes keeping in mind accessibility principles. The prototypes help the development team to understand the accessibly guidelines early in the development process. The standard product requirement to provide accessibility is embedded in Liaison’s software development “definition of done” standards. Liaison’s suite of product maintains yearly updates on accessibility requirements and compliance in the Voluntary Product Accessibility Template (VPAT™) which explains how information and communication technology (ICT) products such as software, hardware, electronic content, and support documentation conform to the Revised 508 Standards for IT accessibility.  We use AXE and NVDA tools to certify our 508 compliance in monthly product releases. We also use Selenium and AXE plugins to automate our web accessibility testing. Our software “definition of done” includes criteria that we cannot release software applications with either critical or severe accessibility issues.</v>
      </c>
      <c r="E57" s="190" t="s">
        <v>2418</v>
      </c>
      <c r="F57" s="312" t="str">
        <f>VLOOKUP($A57,Questions!B$3:T$258,12,FALSE)</f>
        <v>Yes</v>
      </c>
      <c r="G57" s="190"/>
      <c r="H57" s="312">
        <f>VLOOKUP(A57,Questions!B$25:T$297,16,TRUE)</f>
        <v>25</v>
      </c>
      <c r="I57" s="102"/>
    </row>
    <row r="58" spans="1:9" s="89" customFormat="1" ht="78" customHeight="1" x14ac:dyDescent="0.2">
      <c r="A58" s="190" t="str">
        <f>'HECVAT - Full'!A54</f>
        <v>ITAC-03</v>
      </c>
      <c r="B58" s="190" t="str">
        <f>'HECVAT - Full'!B54</f>
        <v>Have you adopted a technical or legal standard of conformance for the product in question?</v>
      </c>
      <c r="C58" s="190" t="str">
        <f>'HECVAT - Full'!C54</f>
        <v>Yes</v>
      </c>
      <c r="D58" s="190" t="str">
        <f>'HECVAT - Full'!D54</f>
        <v>Our primary standard for accessibility conformance is through VPAT. We certify our product based on the compliance standard and guidelines described in the document.</v>
      </c>
      <c r="E58" s="190" t="s">
        <v>2418</v>
      </c>
      <c r="F58" s="312" t="str">
        <f>VLOOKUP($A58,Questions!B$3:T$258,12,FALSE)</f>
        <v>Yes</v>
      </c>
      <c r="G58" s="190"/>
      <c r="H58" s="312">
        <f>VLOOKUP(A58,Questions!B$25:T$297,16,TRUE)</f>
        <v>25</v>
      </c>
      <c r="I58" s="102"/>
    </row>
    <row r="59" spans="1:9" s="89" customFormat="1" ht="76.5" customHeight="1" x14ac:dyDescent="0.2">
      <c r="A59" s="190" t="str">
        <f>'HECVAT - Full'!A55</f>
        <v>ITAC-04</v>
      </c>
      <c r="B59" s="190" t="str">
        <f>'HECVAT - Full'!B55</f>
        <v>Can you provide a current, detailed accessibility roadmap with delivery timelines?</v>
      </c>
      <c r="C59" s="190" t="str">
        <f>'HECVAT - Full'!C55</f>
        <v>Yes</v>
      </c>
      <c r="D59" s="190" t="str">
        <f>'HECVAT - Full'!D55</f>
        <v xml:space="preserve"> We develop new features within our product and release the software every month. We ensure within each monthly release cycle that any defects found in accessibility due to new feature development are fixed before we release the product to production. There is no longer a need for a separate accessibility roadmap because our solutions products are already compliant with accessibility standards, and are continuously kept compliance with these standards.  Our compliance standard is updated once a year if there are significant changes to the product - https://www.liaisonedu.com/508-compliance/</v>
      </c>
      <c r="E59" s="190" t="s">
        <v>2418</v>
      </c>
      <c r="F59" s="312" t="str">
        <f>VLOOKUP($A59,Questions!B$3:T$258,12,FALSE)</f>
        <v>Yes</v>
      </c>
      <c r="G59" s="190"/>
      <c r="H59" s="312">
        <f>VLOOKUP(A59,Questions!B$25:T$297,16,TRUE)</f>
        <v>25</v>
      </c>
      <c r="I59" s="102"/>
    </row>
    <row r="60" spans="1:9" s="89" customFormat="1" ht="66.75" customHeight="1" x14ac:dyDescent="0.2">
      <c r="A60" s="190" t="str">
        <f>'HECVAT - Full'!A56</f>
        <v>ITAC-05</v>
      </c>
      <c r="B60" s="190" t="str">
        <f>'HECVAT - Full'!B56</f>
        <v>Do you expect your staff to maintain a current skill set in IT accessibility?</v>
      </c>
      <c r="C60" s="190" t="str">
        <f>'HECVAT - Full'!C56</f>
        <v>Yes</v>
      </c>
      <c r="D60" s="190" t="str">
        <f>'HECVAT - Full'!D56</f>
        <v>We provide in house training on 508 and NVDA accessibility standards to our software development and quality assurance staff. We follow the “train the trainer” model so that everyone in Liaison’s product management and engineering teams learns the guidelines of our compliance standards as soon as they are onboarded and follows these guidelines in their daily work.</v>
      </c>
      <c r="E60" s="190" t="s">
        <v>2418</v>
      </c>
      <c r="F60" s="312" t="str">
        <f>VLOOKUP($A60,Questions!B$3:T$258,12,FALSE)</f>
        <v>Yes</v>
      </c>
      <c r="G60" s="190"/>
      <c r="H60" s="312">
        <f>VLOOKUP(A60,Questions!B$25:T$297,16,TRUE)</f>
        <v>25</v>
      </c>
      <c r="I60" s="102"/>
    </row>
    <row r="61" spans="1:9" s="89" customFormat="1" ht="83.25" customHeight="1" x14ac:dyDescent="0.2">
      <c r="A61" s="190" t="str">
        <f>'HECVAT - Full'!A57</f>
        <v>ITAC-06</v>
      </c>
      <c r="B61" s="190" t="str">
        <f>'HECVAT - Full'!B57</f>
        <v>Do you have a documented and implemented process for reporting and tracking accessibility issues?</v>
      </c>
      <c r="C61" s="190" t="str">
        <f>'HECVAT - Full'!C57</f>
        <v>Yes</v>
      </c>
      <c r="D61" s="190" t="str">
        <f>'HECVAT - Full'!D57</f>
        <v>We have developed automation tests to check for 508 issues using the Selenium and Ghost Inspector tools, and we report and track new accessibility defects in JIRA.  Engineering teams are assigned to fix any new accessibility defects found in their code during monthly sprints. If we are not able to fix a newly reported accessibility defect in the sprint, then we update the VPAT document to list this as a known issue for our users.  A recent defect which we found and fixed is “Certain ARIA role must be contained by a certain parent”</v>
      </c>
      <c r="E61" s="190" t="s">
        <v>2418</v>
      </c>
      <c r="F61" s="312" t="str">
        <f>VLOOKUP($A61,Questions!B$3:T$258,12,FALSE)</f>
        <v>Yes</v>
      </c>
      <c r="G61" s="190"/>
      <c r="H61" s="312">
        <f>VLOOKUP(A61,Questions!B$25:T$297,16,TRUE)</f>
        <v>25</v>
      </c>
      <c r="I61" s="102"/>
    </row>
    <row r="62" spans="1:9" s="89" customFormat="1" ht="100.5" customHeight="1" x14ac:dyDescent="0.2">
      <c r="A62" s="190" t="str">
        <f>'HECVAT - Full'!A58</f>
        <v>ITAC-07</v>
      </c>
      <c r="B62" s="190" t="str">
        <f>'HECVAT - Full'!B58</f>
        <v>Do you have documented processes and procedures for implementing accessibility into your development lifecycle?</v>
      </c>
      <c r="C62" s="190" t="str">
        <f>'HECVAT - Full'!C58</f>
        <v>Yes</v>
      </c>
      <c r="D62" s="190" t="str">
        <f>'HECVAT - Full'!D58</f>
        <v xml:space="preserve"> We consider accessibility compliance as an important criteria of our product’s usability success. Liaison’s testing team has been trained to perform accessibility testing, and certification of accessibility compliance is an important step in our feature development and testing process. We use the AXE and NVDA tools to certify our 508 compliance in each monthly product release. Using Selenium and AXE plugins, we have automated web accessibility testing. Our software “definition of done” includes criteria that we cannot release software applications with either critical or severe accessibility issues. We maintain the results of all accessibility testing in the VPAT document every sprint. </v>
      </c>
      <c r="E62" s="190" t="s">
        <v>2418</v>
      </c>
      <c r="F62" s="312" t="str">
        <f>VLOOKUP($A62,Questions!B$3:T$258,12,FALSE)</f>
        <v>Yes</v>
      </c>
      <c r="G62" s="190"/>
      <c r="H62" s="312">
        <f>VLOOKUP(A62,Questions!B$25:T$297,16,TRUE)</f>
        <v>25</v>
      </c>
      <c r="I62" s="102"/>
    </row>
    <row r="63" spans="1:9" s="89" customFormat="1" ht="66.75" customHeight="1" x14ac:dyDescent="0.2">
      <c r="A63" s="190" t="str">
        <f>'HECVAT - Full'!A59</f>
        <v>ITAC-08</v>
      </c>
      <c r="B63" s="190" t="str">
        <f>'HECVAT - Full'!B59</f>
        <v>Can all functions of the application or service be performed using only the keyboard?</v>
      </c>
      <c r="C63" s="190" t="str">
        <f>'HECVAT - Full'!C59</f>
        <v>Yes</v>
      </c>
      <c r="D63" s="190" t="str">
        <f>'HECVAT - Full'!D59</f>
        <v>Every month, we use the AXE and NVDA tools to verify keyboard accessibility of our applications.</v>
      </c>
      <c r="E63" s="190" t="s">
        <v>2418</v>
      </c>
      <c r="F63" s="312" t="str">
        <f>VLOOKUP($A63,Questions!B$3:T$258,12,FALSE)</f>
        <v>Yes</v>
      </c>
      <c r="G63" s="190"/>
      <c r="H63" s="312">
        <f>VLOOKUP(A63,Questions!B$25:T$297,16,TRUE)</f>
        <v>25</v>
      </c>
      <c r="I63" s="102"/>
    </row>
    <row r="64" spans="1:9" s="89" customFormat="1" ht="97.5" customHeight="1" x14ac:dyDescent="0.2">
      <c r="A64" s="190" t="str">
        <f>'HECVAT - Full'!A60</f>
        <v>ITAC-09</v>
      </c>
      <c r="B64" s="190" t="str">
        <f>'HECVAT - Full'!B60</f>
        <v>Does your product rely on activating a special ‘accessibility mode,’ a ‘lite version’ or accessing an alternate interface for accessibility purposes?</v>
      </c>
      <c r="C64" s="190" t="str">
        <f>'HECVAT - Full'!C60</f>
        <v>No</v>
      </c>
      <c r="D64" s="190" t="str">
        <f>'HECVAT - Full'!D60</f>
        <v>N/A</v>
      </c>
      <c r="E64" s="190" t="s">
        <v>2418</v>
      </c>
      <c r="F64" s="312" t="str">
        <f>VLOOKUP($A64,Questions!B$3:T$258,12,FALSE)</f>
        <v>No</v>
      </c>
      <c r="G64" s="190"/>
      <c r="H64" s="312">
        <f>VLOOKUP(A64,Questions!B$25:T$297,16,TRUE)</f>
        <v>25</v>
      </c>
      <c r="I64" s="102"/>
    </row>
    <row r="65" spans="1:9" ht="48" customHeight="1" x14ac:dyDescent="0.2">
      <c r="A65" s="413" t="str">
        <f>'HECVAT - Full'!A61</f>
        <v>Assessment of Third Parties</v>
      </c>
      <c r="B65" s="413"/>
      <c r="C65" s="237" t="s">
        <v>1792</v>
      </c>
      <c r="D65" s="237" t="s">
        <v>13</v>
      </c>
      <c r="E65" s="237" t="s">
        <v>3139</v>
      </c>
      <c r="F65" s="238" t="s">
        <v>2582</v>
      </c>
      <c r="G65" s="238" t="s">
        <v>2583</v>
      </c>
      <c r="H65" s="238" t="s">
        <v>2398</v>
      </c>
      <c r="I65" s="238" t="s">
        <v>2584</v>
      </c>
    </row>
    <row r="66" spans="1:9" ht="48" customHeight="1" x14ac:dyDescent="0.2">
      <c r="A66" s="190" t="str">
        <f>'HECVAT - Full'!A62</f>
        <v>THRD-01</v>
      </c>
      <c r="B66" s="190" t="str">
        <f>'HECVAT - Full'!B62</f>
        <v>Do you perform security assessments of third party companies with which you share data? (i.e. hosting providers, cloud services, PaaS, IaaS, SaaS, etc.).</v>
      </c>
      <c r="C66" s="191" t="str">
        <f>'HECVAT - Full'!C62</f>
        <v>Yes</v>
      </c>
      <c r="D66" s="191" t="str">
        <f>'HECVAT - Full'!D62</f>
        <v>Although we use 3rd party cloud services, we do not share data with any of them. The data is encrypted at rest and in transit. As a SaaS provider, we have complete control over data access and privacy of our customers data.</v>
      </c>
      <c r="E66" s="190" t="s">
        <v>2418</v>
      </c>
      <c r="F66" s="312" t="str">
        <f>VLOOKUP($A66,Questions!B$3:T$258,12,FALSE)</f>
        <v>Yes</v>
      </c>
      <c r="G66" s="190"/>
      <c r="H66" s="229">
        <f>VLOOKUP(A65,Questions!B$25:T$297,16,TRUE)</f>
        <v>25</v>
      </c>
      <c r="I66" s="102"/>
    </row>
    <row r="67" spans="1:9" ht="48" customHeight="1" x14ac:dyDescent="0.2">
      <c r="A67" s="243" t="str">
        <f>'HECVAT - Full'!A63</f>
        <v>THRD-02</v>
      </c>
      <c r="B67" s="243" t="str">
        <f>'HECVAT - Full'!B63</f>
        <v>Provide a brief description for why each of these third parties will have access to institution data.</v>
      </c>
      <c r="C67" s="414" t="str">
        <f>'HECVAT - Full'!C63</f>
        <v>No third-party has any access to the institution data.  All data is encrytped at rest and in-transit.</v>
      </c>
      <c r="D67" s="414"/>
      <c r="E67" s="360" t="s">
        <v>2418</v>
      </c>
      <c r="F67" s="357" t="s">
        <v>2592</v>
      </c>
      <c r="G67" s="243"/>
      <c r="H67" s="359">
        <f>VLOOKUP(A66,Questions!B$25:T$297,16,TRUE)</f>
        <v>15</v>
      </c>
      <c r="I67" s="243"/>
    </row>
    <row r="68" spans="1:9" ht="48" customHeight="1" x14ac:dyDescent="0.2">
      <c r="A68" s="243" t="str">
        <f>'HECVAT - Full'!A64</f>
        <v>THRD-03</v>
      </c>
      <c r="B68" s="243" t="str">
        <f>'HECVAT - Full'!B64</f>
        <v>What legal agreements (i.e. contracts) do you have in place with these third parties that address liability in the event of a data breach?</v>
      </c>
      <c r="C68" s="359" t="str">
        <f>'HECVAT - Full'!C64</f>
        <v>ARMOR:https://www.armor.com/secure-cloud and https://www.armor.com/legal/
AWS: https://aws.amazon.com/agreement/
GOOGLE: https://cloud.google.com/terms
Salesforce: https://www.salesforce.com/company/legal/agreements/</v>
      </c>
      <c r="D68" s="359"/>
      <c r="E68" s="360" t="s">
        <v>2418</v>
      </c>
      <c r="F68" s="357" t="s">
        <v>2592</v>
      </c>
      <c r="G68" s="243"/>
      <c r="H68" s="359">
        <f>VLOOKUP(A67,Questions!B$25:T$297,16,TRUE)</f>
        <v>15</v>
      </c>
      <c r="I68" s="246"/>
    </row>
    <row r="69" spans="1:9" s="190" customFormat="1" ht="48" customHeight="1" x14ac:dyDescent="0.2">
      <c r="A69" s="190" t="str">
        <f>'HECVAT - Full'!A65</f>
        <v>THRD-04</v>
      </c>
      <c r="B69" s="190" t="str">
        <f>'HECVAT - Full'!B65</f>
        <v>Do you have an implemented third party management strategy?</v>
      </c>
      <c r="C69" s="312" t="str">
        <f>'HECVAT - Full'!C65</f>
        <v>Yes</v>
      </c>
      <c r="D69" s="312" t="str">
        <f>'HECVAT - Full'!D65</f>
        <v xml:space="preserve">We have a formal third party management policy in place.  Each third party vendor is evaluated against different criteria before entering into an agreement and revised on a yearly basis.  Some of key area we look at are:
    - Risk Assessment Process
    - Data privacy policy and procedures
    - Customer data security breach
    - Information security policies and organization
    - External party access to non-public information
    - Asset Management policy and procedures
    - Systen access polices and procedures
    - Security Incident and Data Breach response plan
    - Personnal background checks policy and procedures
</v>
      </c>
      <c r="E69" s="312"/>
      <c r="F69" s="312" t="str">
        <f>VLOOKUP($A69,Questions!B$3:T$258,12,FALSE)</f>
        <v>Yes</v>
      </c>
      <c r="H69" s="312">
        <f>VLOOKUP(A67,Questions!B$25:T$297,16,TRUE)</f>
        <v>15</v>
      </c>
      <c r="I69" s="102"/>
    </row>
    <row r="70" spans="1:9" ht="48" customHeight="1" x14ac:dyDescent="0.2">
      <c r="A70" s="190" t="str">
        <f>'HECVAT - Full'!A66</f>
        <v>THRD-05</v>
      </c>
      <c r="B70" s="190" t="str">
        <f>'HECVAT - Full'!B66</f>
        <v>Do you have a process and implemented procedures for managing your hardware supply chain? (e.g., telecommunications equipment, export licensing, computing devices)</v>
      </c>
      <c r="C70" s="191" t="str">
        <f>'HECVAT - Full'!C66</f>
        <v>Yes</v>
      </c>
      <c r="D70" s="191" t="str">
        <f>'HECVAT - Full'!D66</f>
        <v xml:space="preserve">US State and Federal laws where applicable. </v>
      </c>
      <c r="E70" s="312"/>
      <c r="F70" s="312" t="str">
        <f>VLOOKUP($A70,Questions!B$3:T$258,12,FALSE)</f>
        <v>Yes</v>
      </c>
      <c r="G70" s="190"/>
      <c r="H70" s="229">
        <f>VLOOKUP(A68,Questions!B$25:T$297,16,TRUE)</f>
        <v>15</v>
      </c>
      <c r="I70" s="102"/>
    </row>
    <row r="71" spans="1:9" ht="48" customHeight="1" x14ac:dyDescent="0.2">
      <c r="A71" s="413" t="str">
        <f>'HECVAT - Full'!A67</f>
        <v>Consulting</v>
      </c>
      <c r="B71" s="413"/>
      <c r="C71" s="237" t="s">
        <v>1792</v>
      </c>
      <c r="D71" s="237" t="s">
        <v>13</v>
      </c>
      <c r="E71" s="237" t="s">
        <v>3139</v>
      </c>
      <c r="F71" s="238" t="s">
        <v>2582</v>
      </c>
      <c r="G71" s="238" t="s">
        <v>2583</v>
      </c>
      <c r="H71" s="238" t="s">
        <v>2398</v>
      </c>
      <c r="I71" s="238" t="s">
        <v>2584</v>
      </c>
    </row>
    <row r="72" spans="1:9" ht="48" customHeight="1" x14ac:dyDescent="0.2">
      <c r="A72" s="190" t="str">
        <f>'HECVAT - Full'!A68</f>
        <v>CONS-01</v>
      </c>
      <c r="B72" s="190" t="str">
        <f>'HECVAT - Full'!B68</f>
        <v>Will the consulting take place on-premises?</v>
      </c>
      <c r="C72" s="191" t="str">
        <f>'HECVAT - Full'!C68</f>
        <v>No</v>
      </c>
      <c r="D72" s="191" t="str">
        <f>'HECVAT - Full'!D68</f>
        <v>All our consulting can be done remotely.  SaaS-based Solutions.</v>
      </c>
      <c r="E72" s="312" t="s">
        <v>2418</v>
      </c>
      <c r="F72" s="312" t="str">
        <f>VLOOKUP($A72,Questions!B$3:T$258,12,FALSE)</f>
        <v>No</v>
      </c>
      <c r="G72" s="190"/>
      <c r="H72" s="229">
        <f>VLOOKUP(A71,Questions!B$25:T$297,16,TRUE)</f>
        <v>15</v>
      </c>
      <c r="I72" s="102"/>
    </row>
    <row r="73" spans="1:9" ht="48" customHeight="1" x14ac:dyDescent="0.2">
      <c r="A73" s="190" t="str">
        <f>'HECVAT - Full'!A69</f>
        <v>CONS-02</v>
      </c>
      <c r="B73" s="190" t="str">
        <f>'HECVAT - Full'!B69</f>
        <v>Will the consultant require access to Institution's network resources?</v>
      </c>
      <c r="C73" s="191" t="str">
        <f>'HECVAT - Full'!C69</f>
        <v>No</v>
      </c>
      <c r="D73" s="191" t="str">
        <f>'HECVAT - Full'!D69</f>
        <v>SaaS-based Solutions</v>
      </c>
      <c r="E73" s="312" t="s">
        <v>2418</v>
      </c>
      <c r="F73" s="312" t="str">
        <f>VLOOKUP($A73,Questions!B$3:T$258,12,FALSE)</f>
        <v>No</v>
      </c>
      <c r="G73" s="190"/>
      <c r="H73" s="229">
        <f>VLOOKUP(A72,Questions!B$25:T$297,16,TRUE)</f>
        <v>15</v>
      </c>
      <c r="I73" s="102"/>
    </row>
    <row r="74" spans="1:9" ht="48" customHeight="1" x14ac:dyDescent="0.2">
      <c r="A74" s="190" t="str">
        <f>'HECVAT - Full'!A70</f>
        <v>CONS-03</v>
      </c>
      <c r="B74" s="190" t="str">
        <f>'HECVAT - Full'!B70</f>
        <v>Will the consultant require access to hardware in the Institution's data centers?</v>
      </c>
      <c r="C74" s="191" t="str">
        <f>'HECVAT - Full'!C70</f>
        <v>No</v>
      </c>
      <c r="D74" s="191" t="str">
        <f>'HECVAT - Full'!D70</f>
        <v xml:space="preserve">SaaS-based solutions.  </v>
      </c>
      <c r="E74" s="312" t="s">
        <v>2418</v>
      </c>
      <c r="F74" s="312" t="str">
        <f>VLOOKUP($A74,Questions!B$3:T$258,12,FALSE)</f>
        <v>Yes</v>
      </c>
      <c r="G74" s="190"/>
      <c r="H74" s="229">
        <f>VLOOKUP(A73,Questions!B$25:T$297,16,TRUE)</f>
        <v>15</v>
      </c>
      <c r="I74" s="102"/>
    </row>
    <row r="75" spans="1:9" ht="48" customHeight="1" x14ac:dyDescent="0.2">
      <c r="A75" s="190" t="str">
        <f>'HECVAT - Full'!A71</f>
        <v>CONS-04</v>
      </c>
      <c r="B75" s="190" t="str">
        <f>'HECVAT - Full'!B71</f>
        <v>Will the consultant require an account within the Institution's domain (@*.edu)?</v>
      </c>
      <c r="C75" s="191" t="str">
        <f>'HECVAT - Full'!C71</f>
        <v>No</v>
      </c>
      <c r="D75" s="191">
        <f>'HECVAT - Full'!D71</f>
        <v>0</v>
      </c>
      <c r="E75" s="312" t="s">
        <v>2418</v>
      </c>
      <c r="F75" s="312" t="str">
        <f>VLOOKUP($A75,Questions!B$3:T$258,12,FALSE)</f>
        <v>No</v>
      </c>
      <c r="G75" s="190"/>
      <c r="H75" s="229">
        <f>VLOOKUP(A74,Questions!B$25:T$297,16,TRUE)</f>
        <v>15</v>
      </c>
      <c r="I75" s="102"/>
    </row>
    <row r="76" spans="1:9" ht="48" customHeight="1" x14ac:dyDescent="0.2">
      <c r="A76" s="190" t="str">
        <f>'HECVAT - Full'!A72</f>
        <v>CONS-05</v>
      </c>
      <c r="B76" s="190" t="str">
        <f>'HECVAT - Full'!B72</f>
        <v>Has the consultant received training on [sensitive, HIPAA, PCI, etc.] data handling?</v>
      </c>
      <c r="C76" s="191" t="str">
        <f>'HECVAT - Full'!C72</f>
        <v>Yes</v>
      </c>
      <c r="D76" s="191" t="str">
        <f>'HECVAT - Full'!D72</f>
        <v>We have a security awareness training in place where our employees must complete some training on a quarterly basis.  All employees need also to review our security information policies on a yearly basis and confirm their acceptation to adhere to these policies.</v>
      </c>
      <c r="E76" s="312" t="s">
        <v>2418</v>
      </c>
      <c r="F76" s="312" t="str">
        <f>VLOOKUP($A76,Questions!B$3:T$258,12,FALSE)</f>
        <v>Yes</v>
      </c>
      <c r="G76" s="190"/>
      <c r="H76" s="229">
        <f>VLOOKUP(A75,Questions!B$25:T$297,16,TRUE)</f>
        <v>15</v>
      </c>
      <c r="I76" s="102"/>
    </row>
    <row r="77" spans="1:9" ht="48" customHeight="1" x14ac:dyDescent="0.2">
      <c r="A77" s="190" t="str">
        <f>'HECVAT - Full'!A73</f>
        <v>CONS-06</v>
      </c>
      <c r="B77" s="190" t="str">
        <f>'HECVAT - Full'!B73</f>
        <v>Will any data be transferred to the consultant's possession?</v>
      </c>
      <c r="C77" s="191" t="str">
        <f>'HECVAT - Full'!C73</f>
        <v>No</v>
      </c>
      <c r="D77" s="191">
        <f>'HECVAT - Full'!D73</f>
        <v>0</v>
      </c>
      <c r="E77" s="312" t="s">
        <v>2418</v>
      </c>
      <c r="F77" s="312" t="str">
        <f>VLOOKUP($A77,Questions!B$3:T$258,12,FALSE)</f>
        <v>No</v>
      </c>
      <c r="G77" s="190"/>
      <c r="H77" s="229">
        <f>VLOOKUP(A76,Questions!B$25:T$297,16,TRUE)</f>
        <v>15</v>
      </c>
      <c r="I77" s="102"/>
    </row>
    <row r="78" spans="1:9" ht="48" customHeight="1" x14ac:dyDescent="0.2">
      <c r="A78" s="190" t="str">
        <f>'HECVAT - Full'!A74</f>
        <v>CONS-07</v>
      </c>
      <c r="B78" s="190" t="str">
        <f>'HECVAT - Full'!B74</f>
        <v>Is it encrypted (at rest) while in the consultant's possession?</v>
      </c>
      <c r="C78" s="191" t="str">
        <f>'HECVAT - Full'!C74</f>
        <v>Yes</v>
      </c>
      <c r="D78" s="191">
        <f>'HECVAT - Full'!D74</f>
        <v>0</v>
      </c>
      <c r="E78" s="312" t="s">
        <v>2418</v>
      </c>
      <c r="F78" s="312" t="str">
        <f>VLOOKUP($A78,Questions!B$3:T$258,12,FALSE)</f>
        <v>Yes</v>
      </c>
      <c r="G78" s="190"/>
      <c r="H78" s="229">
        <f>VLOOKUP(A77,Questions!B$25:T$297,16,TRUE)</f>
        <v>15</v>
      </c>
      <c r="I78" s="102"/>
    </row>
    <row r="79" spans="1:9" ht="48" customHeight="1" x14ac:dyDescent="0.2">
      <c r="A79" s="190" t="str">
        <f>'HECVAT - Full'!A75</f>
        <v>CONS-08</v>
      </c>
      <c r="B79" s="190" t="str">
        <f>'HECVAT - Full'!B75</f>
        <v>Will the consultant need remote access to the Institution's network or systems?</v>
      </c>
      <c r="C79" s="191" t="str">
        <f>'HECVAT - Full'!C75</f>
        <v>No</v>
      </c>
      <c r="D79" s="191" t="str">
        <f>'HECVAT - Full'!D75</f>
        <v xml:space="preserve">SaaS-based solutions.  </v>
      </c>
      <c r="E79" s="312" t="s">
        <v>2418</v>
      </c>
      <c r="F79" s="312" t="str">
        <f>VLOOKUP($A79,Questions!B$3:T$258,12,FALSE)</f>
        <v>No</v>
      </c>
      <c r="G79" s="190"/>
      <c r="H79" s="229">
        <f>VLOOKUP(A78,Questions!B$25:T$297,16,TRUE)</f>
        <v>15</v>
      </c>
      <c r="I79" s="102"/>
    </row>
    <row r="80" spans="1:9" ht="48" customHeight="1" x14ac:dyDescent="0.2">
      <c r="A80" s="190" t="str">
        <f>'HECVAT - Full'!A76</f>
        <v>CONS-09</v>
      </c>
      <c r="B80" s="190" t="str">
        <f>'HECVAT - Full'!B76</f>
        <v>Can we restrict that access based on source IP address?</v>
      </c>
      <c r="C80" s="191">
        <f>'HECVAT - Full'!C76</f>
        <v>0</v>
      </c>
      <c r="D80" s="191">
        <f>'HECVAT - Full'!D76</f>
        <v>0</v>
      </c>
      <c r="E80" s="312" t="s">
        <v>2418</v>
      </c>
      <c r="F80" s="312" t="str">
        <f>VLOOKUP($A80,Questions!B$3:T$258,12,FALSE)</f>
        <v>Yes</v>
      </c>
      <c r="G80" s="190"/>
      <c r="H80" s="229">
        <f>VLOOKUP(A79,Questions!B$25:T$297,16,TRUE)</f>
        <v>15</v>
      </c>
      <c r="I80" s="102"/>
    </row>
    <row r="81" spans="1:9" ht="48" customHeight="1" x14ac:dyDescent="0.2">
      <c r="A81" s="413" t="str">
        <f>'HECVAT - Full'!A77</f>
        <v>Application/Service Security</v>
      </c>
      <c r="B81" s="413"/>
      <c r="C81" s="237" t="s">
        <v>1792</v>
      </c>
      <c r="D81" s="237" t="s">
        <v>13</v>
      </c>
      <c r="E81" s="237" t="s">
        <v>3139</v>
      </c>
      <c r="F81" s="238" t="s">
        <v>2582</v>
      </c>
      <c r="G81" s="238" t="s">
        <v>2583</v>
      </c>
      <c r="H81" s="238" t="s">
        <v>2398</v>
      </c>
      <c r="I81" s="238" t="s">
        <v>2584</v>
      </c>
    </row>
    <row r="82" spans="1:9" ht="48" customHeight="1" x14ac:dyDescent="0.2">
      <c r="A82" s="190" t="str">
        <f>'HECVAT - Full'!A78</f>
        <v>APPL-01</v>
      </c>
      <c r="B82" s="190" t="str">
        <f>'HECVAT - Full'!B78</f>
        <v>Are access controls for institutional accounts based on structured rules, such as role-based access control (RBAC), attribute-based access control (ABAC) or policy-based access control (PBAC)?</v>
      </c>
      <c r="C82" s="191" t="str">
        <f>'HECVAT - Full'!C78</f>
        <v>Yes</v>
      </c>
      <c r="D82" s="191" t="str">
        <f>'HECVAT - Full'!D78</f>
        <v>Role-based access control (RBAC) is native to the application and does not rely on infrastructure dependencies (e.g. LDAP, Active Directory, etc.). There are well-defined roles with associated permissions that provide features and functions in the system. End-users in the system are segregated by principal type (applicant, user, recommender, etc.). Additionally, users are assigned itemized permissions where appropriate, limiting data scope, and available actions.</v>
      </c>
      <c r="E82" s="312" t="s">
        <v>2418</v>
      </c>
      <c r="F82" s="312" t="str">
        <f>VLOOKUP($A82,Questions!B$3:T$258,12,FALSE)</f>
        <v>Yes</v>
      </c>
      <c r="G82" s="190"/>
      <c r="H82" s="229">
        <f>VLOOKUP(A82,Questions!B$25:T$297,16,FALSE)</f>
        <v>25</v>
      </c>
      <c r="I82" s="102"/>
    </row>
    <row r="83" spans="1:9" ht="48" customHeight="1" x14ac:dyDescent="0.2">
      <c r="A83" s="190" t="str">
        <f>'HECVAT - Full'!A79</f>
        <v>APPL-02</v>
      </c>
      <c r="B83" s="190" t="str">
        <f>'HECVAT - Full'!B79</f>
        <v>Are access controls for staff within your organization based on structured rules, such as RBAC, ABAC, or PBAC?</v>
      </c>
      <c r="C83" s="191" t="str">
        <f>'HECVAT - Full'!C79</f>
        <v>Yes</v>
      </c>
      <c r="D83" s="191" t="str">
        <f>'HECVAT - Full'!D79</f>
        <v>RBAC
System administrators are assigned roles within the system tooling. Our internal use support tooling is web-based and can be accessed remotely. However, the underlying system infrastructure can only be accessed by privileged personnel via an ephemeral VPN.</v>
      </c>
      <c r="E83" s="312" t="s">
        <v>2418</v>
      </c>
      <c r="F83" s="312" t="str">
        <f>VLOOKUP($A83,Questions!B$3:T$258,12,FALSE)</f>
        <v>Yes</v>
      </c>
      <c r="G83" s="190"/>
      <c r="H83" s="229">
        <f>VLOOKUP(A83,Questions!B$25:T$297,16,FALSE)</f>
        <v>20</v>
      </c>
      <c r="I83" s="102"/>
    </row>
    <row r="84" spans="1:9" ht="48" customHeight="1" x14ac:dyDescent="0.2">
      <c r="A84" s="190" t="str">
        <f>'HECVAT - Full'!A80</f>
        <v>APPL-03</v>
      </c>
      <c r="B84" s="190" t="str">
        <f>'HECVAT - Full'!B80</f>
        <v>Does the system provide data input validation and error messages?</v>
      </c>
      <c r="C84" s="191" t="str">
        <f>'HECVAT - Full'!C80</f>
        <v>Yes</v>
      </c>
      <c r="D84" s="191" t="str">
        <f>'HECVAT - Full'!D80</f>
        <v xml:space="preserve">The system provides well-defined input validation and error messages, both at the client-side and the server-side. The data types, field length, and special characters emphasize Cross-Site scripting (XSS), and other best practices for validation are built into the system. </v>
      </c>
      <c r="E84" s="312" t="s">
        <v>2418</v>
      </c>
      <c r="F84" s="312" t="str">
        <f>VLOOKUP($A84,Questions!B$3:T$258,12,FALSE)</f>
        <v>Yes</v>
      </c>
      <c r="G84" s="190"/>
      <c r="H84" s="229">
        <f>VLOOKUP(A84,Questions!B$25:T$297,16,FALSE)</f>
        <v>20</v>
      </c>
      <c r="I84" s="102"/>
    </row>
    <row r="85" spans="1:9" ht="48" customHeight="1" x14ac:dyDescent="0.2">
      <c r="A85" s="190" t="str">
        <f>'HECVAT - Full'!A81</f>
        <v>APPL-04</v>
      </c>
      <c r="B85" s="190" t="str">
        <f>'HECVAT - Full'!B81</f>
        <v>Are you using a web application firewall (WAF)?</v>
      </c>
      <c r="C85" s="191" t="str">
        <f>'HECVAT - Full'!C81</f>
        <v>Yes</v>
      </c>
      <c r="D85" s="191" t="str">
        <f>'HECVAT - Full'!D81</f>
        <v>We use different WAF solutions, like AWS WAF and Google Cloud Armor.</v>
      </c>
      <c r="E85" s="312" t="s">
        <v>2418</v>
      </c>
      <c r="F85" s="312" t="str">
        <f>VLOOKUP($A85,Questions!B$3:T$258,12,FALSE)</f>
        <v>Yes</v>
      </c>
      <c r="G85" s="190"/>
      <c r="H85" s="229">
        <f>VLOOKUP(A85,Questions!B$25:T$297,16,FALSE)</f>
        <v>25</v>
      </c>
      <c r="I85" s="102"/>
    </row>
    <row r="86" spans="1:9" ht="48" customHeight="1" x14ac:dyDescent="0.2">
      <c r="A86" s="190" t="str">
        <f>'HECVAT - Full'!A82</f>
        <v>APPL-05</v>
      </c>
      <c r="B86" s="190" t="str">
        <f>'HECVAT - Full'!B82</f>
        <v>Do you have a process and implemented procedures for managing your software supply chain (e.g. libraries, repositories, frameworks, etc)</v>
      </c>
      <c r="C86" s="191" t="str">
        <f>'HECVAT - Full'!C82</f>
        <v>Yes</v>
      </c>
      <c r="D86" s="191" t="str">
        <f>'HECVAT - Full'!D82</f>
        <v xml:space="preserve">We keep track of all elements of code composition with Nexus, Maven, Nuget based on the technology stack in use in our solutions. </v>
      </c>
      <c r="E86" s="312" t="s">
        <v>2418</v>
      </c>
      <c r="F86" s="312" t="str">
        <f>VLOOKUP($A86,Questions!B$3:T$258,12,FALSE)</f>
        <v>Yes</v>
      </c>
      <c r="G86" s="190"/>
      <c r="H86" s="229">
        <f>VLOOKUP(A86,Questions!B$25:T$297,16,FALSE)</f>
        <v>20</v>
      </c>
      <c r="I86" s="102"/>
    </row>
    <row r="87" spans="1:9" ht="48" customHeight="1" x14ac:dyDescent="0.2">
      <c r="A87" s="190" t="str">
        <f>'HECVAT - Full'!A83</f>
        <v>APPL-06</v>
      </c>
      <c r="B87" s="190" t="str">
        <f>'HECVAT - Full'!B83</f>
        <v>Are only currently supported operating system(s), software, and libraries leveraged by the system(s)/application(s) that will have access to institution's data?</v>
      </c>
      <c r="C87" s="191" t="str">
        <f>'HECVAT - Full'!C83</f>
        <v>Yes</v>
      </c>
      <c r="D87" s="191" t="str">
        <f>'HECVAT - Full'!D83</f>
        <v xml:space="preserve">This is web-based so dependancies would lie within outdated client browser, TLS versions, etc. </v>
      </c>
      <c r="E87" s="312"/>
      <c r="F87" s="312" t="str">
        <f>VLOOKUP($A87,Questions!B$3:T$258,12,FALSE)</f>
        <v>Yes</v>
      </c>
      <c r="G87" s="190"/>
      <c r="H87" s="229">
        <f>VLOOKUP(A87,Questions!B$25:T$297,16,FALSE)</f>
        <v>25</v>
      </c>
      <c r="I87" s="102"/>
    </row>
    <row r="88" spans="1:9" ht="48" customHeight="1" x14ac:dyDescent="0.2">
      <c r="A88" s="190" t="str">
        <f>'HECVAT - Full'!A84</f>
        <v>APPL-07</v>
      </c>
      <c r="B88" s="190" t="str">
        <f>'HECVAT - Full'!B84</f>
        <v>If mobile, is the application available from a trusted source (e.g., App Store, Google Play Store)?</v>
      </c>
      <c r="C88" s="312" t="str">
        <f>'HECVAT - Full'!C84</f>
        <v>Yes</v>
      </c>
      <c r="D88" s="312" t="str">
        <f>'HECVAT - Full'!D84</f>
        <v>For the product that have a mobile native apps we use both Google Play Store and Apple Store.</v>
      </c>
      <c r="E88" s="312" t="s">
        <v>2418</v>
      </c>
      <c r="F88" s="312" t="str">
        <f>VLOOKUP($A88,Questions!B$3:T$258,12,FALSE)</f>
        <v>Yes</v>
      </c>
      <c r="G88" s="190"/>
      <c r="H88" s="312">
        <f>VLOOKUP(A88,Questions!B$25:T$297,16,FALSE)</f>
        <v>15</v>
      </c>
      <c r="I88" s="190"/>
    </row>
    <row r="89" spans="1:9" ht="48" customHeight="1" x14ac:dyDescent="0.2">
      <c r="A89" s="190" t="str">
        <f>'HECVAT - Full'!A85</f>
        <v>APPL-08</v>
      </c>
      <c r="B89" s="190" t="str">
        <f>'HECVAT - Full'!B85</f>
        <v>Does your application require access to location or GPS data?</v>
      </c>
      <c r="C89" s="312" t="str">
        <f>'HECVAT - Full'!C85</f>
        <v>No</v>
      </c>
      <c r="D89" s="312" t="str">
        <f>'HECVAT - Full'!D85</f>
        <v xml:space="preserve">there are no plans </v>
      </c>
      <c r="E89" s="312" t="s">
        <v>2418</v>
      </c>
      <c r="F89" s="312" t="str">
        <f>VLOOKUP($A89,Questions!B$3:T$258,12,FALSE)</f>
        <v>No</v>
      </c>
      <c r="G89" s="190"/>
      <c r="H89" s="312">
        <f>VLOOKUP(A89,Questions!B$25:T$297,16,FALSE)</f>
        <v>25</v>
      </c>
      <c r="I89" s="190"/>
    </row>
    <row r="90" spans="1:9" ht="48" customHeight="1" x14ac:dyDescent="0.2">
      <c r="A90" s="190" t="str">
        <f>'HECVAT - Full'!A86</f>
        <v>APPL-09</v>
      </c>
      <c r="B90" s="190" t="str">
        <f>'HECVAT - Full'!B86</f>
        <v>Does your application provide separation of duties between security administration, system administration, and standard user functions?</v>
      </c>
      <c r="C90" s="312" t="str">
        <f>'HECVAT - Full'!C86</f>
        <v>Yes</v>
      </c>
      <c r="D90" s="312" t="str">
        <f>'HECVAT - Full'!D86</f>
        <v xml:space="preserve">RBAC roles are created based on seperation of duties. </v>
      </c>
      <c r="E90" s="312" t="s">
        <v>2735</v>
      </c>
      <c r="F90" s="312" t="str">
        <f>VLOOKUP($A90,Questions!B$3:T$258,12,FALSE)</f>
        <v>Yes</v>
      </c>
      <c r="G90" s="190"/>
      <c r="H90" s="312">
        <f>VLOOKUP(A90,Questions!B$25:T$297,16,FALSE)</f>
        <v>40</v>
      </c>
      <c r="I90" s="190"/>
    </row>
    <row r="91" spans="1:9" ht="48" customHeight="1" x14ac:dyDescent="0.2">
      <c r="A91" s="190" t="str">
        <f>'HECVAT - Full'!A87</f>
        <v>APPL-10</v>
      </c>
      <c r="B91" s="190" t="str">
        <f>'HECVAT - Full'!B87</f>
        <v>Do you have a fully implemented policy or procedure that details how your employees obtain administrator access to institutional instance of the application?</v>
      </c>
      <c r="C91" s="312" t="str">
        <f>'HECVAT - Full'!C87</f>
        <v>Yes</v>
      </c>
      <c r="D91" s="312" t="str">
        <f>'HECVAT - Full'!D87</f>
        <v xml:space="preserve">Per institution, no, however, there is also a process by which a user would have to follow to be granted admin role. This is dependent upon policy, review, sign-off, technical RBAC elevation, etc.. </v>
      </c>
      <c r="E91" s="312" t="s">
        <v>2418</v>
      </c>
      <c r="F91" s="312" t="str">
        <f>VLOOKUP($A91,Questions!B$3:T$258,12,FALSE)</f>
        <v>Yes</v>
      </c>
      <c r="G91" s="190"/>
      <c r="H91" s="312">
        <f>VLOOKUP(A91,Questions!B$25:T$297,16,FALSE)</f>
        <v>10</v>
      </c>
      <c r="I91" s="190"/>
    </row>
    <row r="92" spans="1:9" s="190" customFormat="1" ht="48" customHeight="1" x14ac:dyDescent="0.2">
      <c r="A92" s="190" t="str">
        <f>'HECVAT - Full'!A88</f>
        <v>APPL-11</v>
      </c>
      <c r="B92" s="190" t="str">
        <f>'HECVAT - Full'!B88</f>
        <v>Have your developers been trained in secure coding techniques?</v>
      </c>
      <c r="C92" s="312" t="str">
        <f>'HECVAT - Full'!C88</f>
        <v>Yes</v>
      </c>
      <c r="D92" s="312" t="str">
        <f>'HECVAT - Full'!D88</f>
        <v xml:space="preserve">Developers are trained in topics such as OWASP Top 10 defences depending upon language, we also utilize IDE-based code training. </v>
      </c>
      <c r="E92" s="312" t="s">
        <v>2418</v>
      </c>
      <c r="F92" s="312" t="str">
        <f>VLOOKUP($A92,Questions!B$3:T$258,12,FALSE)</f>
        <v>Yes</v>
      </c>
      <c r="H92" s="312">
        <f>VLOOKUP(A92,Questions!B$25:T$297,16,FALSE)</f>
        <v>20</v>
      </c>
    </row>
    <row r="93" spans="1:9" s="190" customFormat="1" ht="48" customHeight="1" x14ac:dyDescent="0.2">
      <c r="A93" s="190" t="str">
        <f>'HECVAT - Full'!A89</f>
        <v>APPL-12</v>
      </c>
      <c r="B93" s="190" t="str">
        <f>'HECVAT - Full'!B89</f>
        <v>Was your application developed using secure coding techniques?</v>
      </c>
      <c r="C93" s="312" t="str">
        <f>'HECVAT - Full'!C89</f>
        <v>Yes</v>
      </c>
      <c r="D93" s="312" t="str">
        <f>'HECVAT - Full'!D89</f>
        <v xml:space="preserve">All applications follow a SSDLC process to include techniques such as training per language/platform, security requirements, defining metrics and reporting on compliance, threat modeling, cryptograhy standards, 3rd party component risks, etc. </v>
      </c>
      <c r="E93" s="312" t="s">
        <v>2418</v>
      </c>
      <c r="F93" s="312" t="str">
        <f>VLOOKUP($A93,Questions!B$3:T$258,12,FALSE)</f>
        <v>Yes</v>
      </c>
      <c r="H93" s="312">
        <f>VLOOKUP(A93,Questions!B$25:T$297,16,FALSE)</f>
        <v>20</v>
      </c>
    </row>
    <row r="94" spans="1:9" s="190" customFormat="1" ht="48" customHeight="1" x14ac:dyDescent="0.2">
      <c r="A94" s="190" t="str">
        <f>'HECVAT - Full'!A90</f>
        <v>APPL-13</v>
      </c>
      <c r="B94" s="190" t="str">
        <f>'HECVAT - Full'!B90</f>
        <v>Do you subject your code to static code analysis and/or static application security testing prior to release?</v>
      </c>
      <c r="C94" s="312" t="str">
        <f>'HECVAT - Full'!C90</f>
        <v>Yes</v>
      </c>
      <c r="D94" s="312" t="str">
        <f>'HECVAT - Full'!D90</f>
        <v>We use Sonar, Brakeman, Bandit as Static code analysis tool and peer reviewing are used. We are also investigating the introduction of commercial tools like Checkmarx, Skyk Code, etc.</v>
      </c>
      <c r="E94" s="312" t="s">
        <v>2418</v>
      </c>
      <c r="F94" s="312" t="str">
        <f>VLOOKUP($A94,Questions!B$3:T$258,12,FALSE)</f>
        <v>Yes</v>
      </c>
      <c r="H94" s="312">
        <f>VLOOKUP(A94,Questions!B$25:T$297,16,FALSE)</f>
        <v>25</v>
      </c>
    </row>
    <row r="95" spans="1:9" s="190" customFormat="1" ht="48" customHeight="1" x14ac:dyDescent="0.2">
      <c r="A95" s="190" t="str">
        <f>'HECVAT - Full'!A91</f>
        <v>APPL-14</v>
      </c>
      <c r="B95" s="190" t="str">
        <f>'HECVAT - Full'!B91</f>
        <v>Do you have software testing processes (dynamic or static) that are established and followed?</v>
      </c>
      <c r="C95" s="312" t="str">
        <f>'HECVAT - Full'!C91</f>
        <v>Yes</v>
      </c>
      <c r="D95" s="312" t="str">
        <f>'HECVAT - Full'!D91</f>
        <v xml:space="preserve">Both static and dynamic testing are implemented prior to release. </v>
      </c>
      <c r="E95" s="312" t="s">
        <v>2418</v>
      </c>
      <c r="F95" s="312" t="str">
        <f>VLOOKUP($A95,Questions!B$3:T$258,12,FALSE)</f>
        <v>Yes</v>
      </c>
      <c r="H95" s="312">
        <f>VLOOKUP(A95,Questions!B$25:T$297,16,FALSE)</f>
        <v>25</v>
      </c>
    </row>
    <row r="96" spans="1:9" ht="48" customHeight="1" x14ac:dyDescent="0.2">
      <c r="A96" s="104" t="str">
        <f>'HECVAT - Full'!A92</f>
        <v>Authentication, Authorization, and Accounting</v>
      </c>
      <c r="B96" s="105"/>
      <c r="C96" s="237" t="s">
        <v>1792</v>
      </c>
      <c r="D96" s="237" t="s">
        <v>13</v>
      </c>
      <c r="E96" s="237" t="s">
        <v>3139</v>
      </c>
      <c r="F96" s="238" t="s">
        <v>2582</v>
      </c>
      <c r="G96" s="238" t="s">
        <v>2583</v>
      </c>
      <c r="H96" s="238" t="s">
        <v>2398</v>
      </c>
      <c r="I96" s="238" t="s">
        <v>2584</v>
      </c>
    </row>
    <row r="97" spans="1:10" ht="48" customHeight="1" x14ac:dyDescent="0.2">
      <c r="A97" s="190" t="str">
        <f>'HECVAT - Full'!A93</f>
        <v>AAAI-01</v>
      </c>
      <c r="B97" s="190" t="str">
        <f>'HECVAT - Full'!B93</f>
        <v>Does your solution support single sign-on (SSO) protocols for user and administrator authentication?</v>
      </c>
      <c r="C97" s="191" t="str">
        <f>'HECVAT - Full'!C93</f>
        <v>1) Yes</v>
      </c>
      <c r="D97" s="191" t="str">
        <f>'HECVAT - Full'!D93</f>
        <v>Some of our products support SSO for user and administrator authentication, but not all of our products supports it yet.  We are in the process of building a common service for authentication and authortization that will support SSO and Social Logins.  The plan is to integrate it with our products over the next 12 months.</v>
      </c>
      <c r="E97" s="312" t="s">
        <v>2418</v>
      </c>
      <c r="F97" s="312">
        <f>VLOOKUP($A97,Questions!B$3:T$258,12,FALSE)</f>
        <v>1</v>
      </c>
      <c r="G97" s="190"/>
      <c r="H97" s="229">
        <f>VLOOKUP(A97,Questions!B$25:T$297,16,FALSE)</f>
        <v>25</v>
      </c>
      <c r="I97" s="102"/>
    </row>
    <row r="98" spans="1:10" ht="48" customHeight="1" x14ac:dyDescent="0.2">
      <c r="A98" s="190" t="str">
        <f>'HECVAT - Full'!A94</f>
        <v>AAAI-02</v>
      </c>
      <c r="B98" s="190" t="str">
        <f>'HECVAT - Full'!B94</f>
        <v>Does your solution support local authentication protocols for user and administrator authentication?</v>
      </c>
      <c r="C98" s="191" t="str">
        <f>'HECVAT - Full'!C94</f>
        <v>1) Yes</v>
      </c>
      <c r="D98" s="191" t="str">
        <f>'HECVAT - Full'!D94</f>
        <v>Some of our applications support local authentication at the application level.  Username and password are stored in database tables.  All passwords are irreversibly salted and hashed with the SHA-512 algorithm before storage.</v>
      </c>
      <c r="E98" s="312" t="s">
        <v>2418</v>
      </c>
      <c r="F98" s="312">
        <f>VLOOKUP($A98,Questions!B$3:T$258,12,FALSE)</f>
        <v>1</v>
      </c>
      <c r="G98" s="190"/>
      <c r="H98" s="229">
        <f>VLOOKUP(A98,Questions!B$25:T$297,16,FALSE)</f>
        <v>25</v>
      </c>
      <c r="I98" s="102"/>
    </row>
    <row r="99" spans="1:10" ht="48" customHeight="1" x14ac:dyDescent="0.2">
      <c r="A99" s="190" t="str">
        <f>'HECVAT - Full'!A95</f>
        <v>AAAI-03</v>
      </c>
      <c r="B99" s="190" t="str">
        <f>'HECVAT - Full'!B95</f>
        <v>Can you enforce password/passphrase aging requirements?</v>
      </c>
      <c r="C99" s="191" t="str">
        <f>'HECVAT - Full'!C95</f>
        <v>No</v>
      </c>
      <c r="D99" s="191" t="str">
        <f>'HECVAT - Full'!D95</f>
        <v>No plan to support password aging.</v>
      </c>
      <c r="E99" s="312" t="s">
        <v>2418</v>
      </c>
      <c r="F99" s="312" t="str">
        <f>VLOOKUP($A99,Questions!B$3:T$258,12,FALSE)</f>
        <v>Yes</v>
      </c>
      <c r="G99" s="190"/>
      <c r="H99" s="229">
        <f>VLOOKUP(A99,Questions!B$25:T$297,16,FALSE)</f>
        <v>20</v>
      </c>
      <c r="I99" s="102"/>
      <c r="J99" s="91">
        <f>VLOOKUP($A97,Questions!$B$18:$L$311,10,FALSE)</f>
        <v>1</v>
      </c>
    </row>
    <row r="100" spans="1:10" ht="48" customHeight="1" x14ac:dyDescent="0.2">
      <c r="A100" s="190" t="str">
        <f>'HECVAT - Full'!A96</f>
        <v>AAAI-04</v>
      </c>
      <c r="B100" s="190" t="str">
        <f>'HECVAT - Full'!B96</f>
        <v>Can you enforce password/passphrase complexity requirements [provided by the institution]?</v>
      </c>
      <c r="C100" s="191" t="str">
        <f>'HECVAT - Full'!C96</f>
        <v>No</v>
      </c>
      <c r="D100" s="191" t="str">
        <f>'HECVAT - Full'!D96</f>
        <v>We do not currently have plans to support custom password requirements.</v>
      </c>
      <c r="E100" s="312" t="s">
        <v>2418</v>
      </c>
      <c r="F100" s="312" t="str">
        <f>VLOOKUP($A100,Questions!B$3:T$258,12,FALSE)</f>
        <v>No</v>
      </c>
      <c r="G100" s="190"/>
      <c r="H100" s="229">
        <f>VLOOKUP(A100,Questions!B$25:T$297,16,FALSE)</f>
        <v>40</v>
      </c>
      <c r="I100" s="102"/>
    </row>
    <row r="101" spans="1:10" ht="48" customHeight="1" x14ac:dyDescent="0.2">
      <c r="A101" s="190" t="str">
        <f>'HECVAT - Full'!A97</f>
        <v>AAAI-05</v>
      </c>
      <c r="B101" s="190" t="str">
        <f>'HECVAT - Full'!B97</f>
        <v>Does the system have password complexity or length limitations and/or restrictions?</v>
      </c>
      <c r="C101" s="191" t="str">
        <f>'HECVAT - Full'!C97</f>
        <v>Yes</v>
      </c>
      <c r="D101" s="191" t="str">
        <f>'HECVAT - Full'!D97</f>
        <v>The system uses globally applied password strength metering based on dictionary and pattern recognition techniques.</v>
      </c>
      <c r="E101" s="312"/>
      <c r="F101" s="312" t="str">
        <f>VLOOKUP($A101,Questions!B$3:T$258,12,FALSE)</f>
        <v>No</v>
      </c>
      <c r="G101" s="190"/>
      <c r="H101" s="229">
        <f>VLOOKUP(A101,Questions!B$25:T$297,16,FALSE)</f>
        <v>40</v>
      </c>
      <c r="I101" s="102"/>
    </row>
    <row r="102" spans="1:10" ht="48" customHeight="1" x14ac:dyDescent="0.2">
      <c r="A102" s="190" t="str">
        <f>'HECVAT - Full'!A98</f>
        <v>AAAI-06</v>
      </c>
      <c r="B102" s="190" t="str">
        <f>'HECVAT - Full'!B98</f>
        <v>Do you have documented password/passphrase reset procedures that are currently implemented in the system and/or customer support?</v>
      </c>
      <c r="C102" s="191" t="str">
        <f>'HECVAT - Full'!C98</f>
        <v>Yes</v>
      </c>
      <c r="D102" s="191" t="str">
        <f>'HECVAT - Full'!D98</f>
        <v>The password reset procedure for "forgot password" is accomplished through an email address validation flow.  General change password is provided through the web interface and requires entry of the existing password.</v>
      </c>
      <c r="E102" s="312" t="s">
        <v>2418</v>
      </c>
      <c r="F102" s="312" t="str">
        <f>VLOOKUP($A102,Questions!B$3:T$258,12,FALSE)</f>
        <v>Yes</v>
      </c>
      <c r="G102" s="190"/>
      <c r="H102" s="229">
        <f>VLOOKUP(A102,Questions!B$25:T$297,16,FALSE)</f>
        <v>25</v>
      </c>
      <c r="I102" s="102"/>
    </row>
    <row r="103" spans="1:10" ht="48" customHeight="1" x14ac:dyDescent="0.2">
      <c r="A103" s="190" t="str">
        <f>'HECVAT - Full'!A99</f>
        <v>AAAI-07</v>
      </c>
      <c r="B103" s="190" t="str">
        <f>'HECVAT - Full'!B99</f>
        <v>Does your organization participate in InCommon or another eduGAIN affiliated trust federation?</v>
      </c>
      <c r="C103" s="191" t="str">
        <f>'HECVAT - Full'!C99</f>
        <v>No</v>
      </c>
      <c r="D103" s="191" t="str">
        <f>'HECVAT - Full'!D99</f>
        <v>No plan to support InCommon or another eduGAIN affiliated trust federation.</v>
      </c>
      <c r="E103" s="312" t="s">
        <v>2418</v>
      </c>
      <c r="F103" s="312" t="str">
        <f>VLOOKUP($A103,Questions!B$3:T$258,12,FALSE)</f>
        <v>Yes</v>
      </c>
      <c r="G103" s="190"/>
      <c r="H103" s="229">
        <f>VLOOKUP(A103,Questions!B$25:T$297,16,FALSE)</f>
        <v>40</v>
      </c>
      <c r="I103" s="102"/>
    </row>
    <row r="104" spans="1:10" ht="48" customHeight="1" x14ac:dyDescent="0.2">
      <c r="A104" s="190" t="str">
        <f>'HECVAT - Full'!A100</f>
        <v>AAAI-08</v>
      </c>
      <c r="B104" s="190" t="str">
        <f>'HECVAT - Full'!B100</f>
        <v>Does your application support integration with other authentication and authorization systems?</v>
      </c>
      <c r="C104" s="191" t="str">
        <f>'HECVAT - Full'!C100</f>
        <v>Yes</v>
      </c>
      <c r="D104" s="191" t="str">
        <f>'HECVAT - Full'!D100</f>
        <v>Active Directory and LDAP</v>
      </c>
      <c r="E104" s="312" t="s">
        <v>2418</v>
      </c>
      <c r="F104" s="312" t="str">
        <f>VLOOKUP($A104,Questions!B$3:T$258,12,FALSE)</f>
        <v>Yes</v>
      </c>
      <c r="G104" s="190"/>
      <c r="H104" s="229">
        <f>VLOOKUP(A104,Questions!B$25:T$297,16,FALSE)</f>
        <v>20</v>
      </c>
      <c r="I104" s="102"/>
    </row>
    <row r="105" spans="1:10" ht="48" customHeight="1" x14ac:dyDescent="0.2">
      <c r="A105" s="190" t="str">
        <f>'HECVAT - Full'!A101</f>
        <v>AAAI-09</v>
      </c>
      <c r="B105" s="190" t="str">
        <f>'HECVAT - Full'!B101</f>
        <v>Does your solution support any of the following Web SSO standards? [e.g., SAML2 (with redirect flow), OIDC, CAS, or other]</v>
      </c>
      <c r="C105" s="191" t="str">
        <f>'HECVAT - Full'!C101</f>
        <v>Yes</v>
      </c>
      <c r="D105" s="191" t="str">
        <f>'HECVAT - Full'!D101</f>
        <v>SAML2</v>
      </c>
      <c r="E105" s="312" t="s">
        <v>2418</v>
      </c>
      <c r="F105" s="312" t="str">
        <f>VLOOKUP($A105,Questions!B$3:T$258,12,FALSE)</f>
        <v>Yes</v>
      </c>
      <c r="G105" s="190"/>
      <c r="H105" s="229">
        <f>VLOOKUP(A105,Questions!B$25:T$297,16,FALSE)</f>
        <v>15</v>
      </c>
      <c r="I105" s="102"/>
    </row>
    <row r="106" spans="1:10" ht="48" customHeight="1" x14ac:dyDescent="0.2">
      <c r="A106" s="190" t="str">
        <f>'HECVAT - Full'!A102</f>
        <v>AAAI-10</v>
      </c>
      <c r="B106" s="190" t="str">
        <f>'HECVAT - Full'!B102</f>
        <v>Do you support differentiation between email address and user identifier?</v>
      </c>
      <c r="C106" s="191" t="str">
        <f>'HECVAT - Full'!C102</f>
        <v>Yes</v>
      </c>
      <c r="D106" s="191">
        <f>'HECVAT - Full'!D102</f>
        <v>0</v>
      </c>
      <c r="E106" s="312" t="s">
        <v>2418</v>
      </c>
      <c r="F106" s="312" t="str">
        <f>VLOOKUP($A106,Questions!B$3:T$258,12,FALSE)</f>
        <v>Yes</v>
      </c>
      <c r="G106" s="190"/>
      <c r="H106" s="229">
        <f>VLOOKUP(A106,Questions!B$25:T$297,16,FALSE)</f>
        <v>15</v>
      </c>
      <c r="I106" s="102"/>
    </row>
    <row r="107" spans="1:10" ht="48" customHeight="1" x14ac:dyDescent="0.2">
      <c r="A107" s="190" t="str">
        <f>'HECVAT - Full'!A103</f>
        <v>AAAI-11</v>
      </c>
      <c r="B107" s="190" t="str">
        <f>'HECVAT - Full'!B103</f>
        <v>Do you allow the customer to specify attribute mappings for any needed information beyond a user identifier? [e.g., Reference eduPerson, ePPA/ePPN/ePE ]</v>
      </c>
      <c r="C107" s="191" t="str">
        <f>'HECVAT - Full'!C103</f>
        <v>No</v>
      </c>
      <c r="D107" s="191" t="str">
        <f>'HECVAT - Full'!D103</f>
        <v>We will review this request based on customer requests.</v>
      </c>
      <c r="E107" s="312" t="s">
        <v>2418</v>
      </c>
      <c r="F107" s="312" t="str">
        <f>VLOOKUP($A107,Questions!B$3:T$258,12,FALSE)</f>
        <v>Yes</v>
      </c>
      <c r="G107" s="190"/>
      <c r="H107" s="229">
        <f>VLOOKUP(A107,Questions!B$25:T$297,16,FALSE)</f>
        <v>20</v>
      </c>
      <c r="I107" s="102"/>
    </row>
    <row r="108" spans="1:10" ht="48" customHeight="1" x14ac:dyDescent="0.2">
      <c r="A108" s="190" t="str">
        <f>'HECVAT - Full'!A104</f>
        <v>AAAI-12</v>
      </c>
      <c r="B108" s="190" t="str">
        <f>'HECVAT - Full'!B104</f>
        <v>If you don't support SSO, does your application and/or user-frontend/portal support multi-factor authentication? (e.g. Duo, Google Authenticator, OTP, etc.)</v>
      </c>
      <c r="C108" s="191">
        <f>'HECVAT - Full'!C104</f>
        <v>0</v>
      </c>
      <c r="D108" s="191">
        <f>'HECVAT - Full'!D104</f>
        <v>0</v>
      </c>
      <c r="E108" s="312" t="s">
        <v>2418</v>
      </c>
      <c r="F108" s="312" t="str">
        <f>VLOOKUP($A108,Questions!B$3:T$258,12,FALSE)</f>
        <v>No</v>
      </c>
      <c r="G108" s="190"/>
      <c r="H108" s="229">
        <f>VLOOKUP(A108,Questions!B$25:T$297,16,FALSE)</f>
        <v>15</v>
      </c>
      <c r="I108" s="102"/>
    </row>
    <row r="109" spans="1:10" ht="48" customHeight="1" x14ac:dyDescent="0.2">
      <c r="A109" s="190" t="str">
        <f>'HECVAT - Full'!A105</f>
        <v>AAAI-13</v>
      </c>
      <c r="B109" s="190" t="str">
        <f>'HECVAT - Full'!B105</f>
        <v>Does your application automatically lock the session or log-out an account after a period of inactivity?</v>
      </c>
      <c r="C109" s="191" t="str">
        <f>'HECVAT - Full'!C105</f>
        <v>No</v>
      </c>
      <c r="D109" s="191" t="str">
        <f>'HECVAT - Full'!D105</f>
        <v>This will be implemented within our new common authentication service that will be rolled out in the next 12 months</v>
      </c>
      <c r="E109" s="312" t="s">
        <v>2418</v>
      </c>
      <c r="F109" s="312" t="str">
        <f>VLOOKUP($A109,Questions!B$3:T$258,12,FALSE)</f>
        <v>Yes</v>
      </c>
      <c r="G109" s="190"/>
      <c r="H109" s="229">
        <f>VLOOKUP(A109,Questions!B$25:T$297,16,FALSE)</f>
        <v>15</v>
      </c>
      <c r="I109" s="102"/>
    </row>
    <row r="110" spans="1:10" ht="48" customHeight="1" x14ac:dyDescent="0.2">
      <c r="A110" s="190" t="str">
        <f>'HECVAT - Full'!A106</f>
        <v>AAAI-14</v>
      </c>
      <c r="B110" s="190" t="str">
        <f>'HECVAT - Full'!B106</f>
        <v>Are there any passwords/passphrases hard coded into your systems or products?</v>
      </c>
      <c r="C110" s="191" t="str">
        <f>'HECVAT - Full'!C106</f>
        <v>No</v>
      </c>
      <c r="D110" s="191">
        <f>'HECVAT - Full'!D106</f>
        <v>0</v>
      </c>
      <c r="E110" s="312" t="s">
        <v>2418</v>
      </c>
      <c r="F110" s="312" t="str">
        <f>VLOOKUP($A110,Questions!B$3:T$258,12,FALSE)</f>
        <v>No</v>
      </c>
      <c r="G110" s="190"/>
      <c r="H110" s="229">
        <f>VLOOKUP(A110,Questions!B$25:T$297,16,FALSE)</f>
        <v>25</v>
      </c>
      <c r="I110" s="102"/>
    </row>
    <row r="111" spans="1:10" s="190" customFormat="1" ht="48" customHeight="1" x14ac:dyDescent="0.2">
      <c r="A111" s="190" t="str">
        <f>'HECVAT - Full'!A107</f>
        <v>AAAI-15</v>
      </c>
      <c r="B111" s="190" t="str">
        <f>'HECVAT - Full'!B107</f>
        <v>Are you storing any passwords in plaintext?</v>
      </c>
      <c r="C111" s="312" t="str">
        <f>'HECVAT - Full'!C107</f>
        <v>No</v>
      </c>
      <c r="D111" s="312">
        <f>'HECVAT - Full'!D107</f>
        <v>0</v>
      </c>
      <c r="E111" s="312" t="s">
        <v>2418</v>
      </c>
      <c r="F111" s="312" t="str">
        <f>VLOOKUP($A111,Questions!B$3:T$258,12,FALSE)</f>
        <v>No</v>
      </c>
      <c r="H111" s="312">
        <f>VLOOKUP(A111,Questions!B$25:T$297,16,FALSE)</f>
        <v>25</v>
      </c>
      <c r="I111" s="102"/>
    </row>
    <row r="112" spans="1:10" s="190" customFormat="1" ht="48" customHeight="1" x14ac:dyDescent="0.2">
      <c r="A112" s="190" t="str">
        <f>'HECVAT - Full'!A108</f>
        <v>AAAI-16</v>
      </c>
      <c r="B112" s="190" t="str">
        <f>'HECVAT - Full'!B108</f>
        <v>Does your application support directory integration for user accounts?</v>
      </c>
      <c r="C112" s="312" t="str">
        <f>'HECVAT - Full'!C108</f>
        <v>Yes</v>
      </c>
      <c r="D112" s="312" t="str">
        <f>'HECVAT - Full'!D108</f>
        <v>Active Directory and LDAP</v>
      </c>
      <c r="E112" s="312" t="s">
        <v>2418</v>
      </c>
      <c r="F112" s="312" t="str">
        <f>VLOOKUP($A112,Questions!B$3:T$258,12,FALSE)</f>
        <v>Yes</v>
      </c>
      <c r="H112" s="312">
        <f>VLOOKUP(A112,Questions!B$25:T$297,16,FALSE)</f>
        <v>20</v>
      </c>
      <c r="I112" s="102"/>
    </row>
    <row r="113" spans="1:9" ht="48" customHeight="1" x14ac:dyDescent="0.2">
      <c r="A113" s="190" t="str">
        <f>'HECVAT - Full'!A109</f>
        <v>AAAI-17</v>
      </c>
      <c r="B113" s="190" t="str">
        <f>'HECVAT - Full'!B109</f>
        <v>Are audit logs available that include AT LEAST all of the following; login, logout, actions performed, and source IP address?</v>
      </c>
      <c r="C113" s="191" t="str">
        <f>'HECVAT - Full'!C109</f>
        <v>Yes</v>
      </c>
      <c r="D113" s="191">
        <f>'HECVAT - Full'!D109</f>
        <v>0</v>
      </c>
      <c r="E113" s="312" t="s">
        <v>2418</v>
      </c>
      <c r="F113" s="312" t="str">
        <f>VLOOKUP($A113,Questions!B$3:T$258,12,FALSE)</f>
        <v>Yes</v>
      </c>
      <c r="G113" s="190"/>
      <c r="H113" s="229">
        <f>VLOOKUP(A113,Questions!B$25:T$297,16,FALSE)</f>
        <v>25</v>
      </c>
      <c r="I113" s="102"/>
    </row>
    <row r="114" spans="1:9" s="190" customFormat="1" ht="135.75" customHeight="1" x14ac:dyDescent="0.2">
      <c r="A114" s="243" t="str">
        <f>'HECVAT - Full'!A110</f>
        <v>AAAI-18</v>
      </c>
      <c r="B114" s="243" t="str">
        <f>'HECVAT - Full'!B110</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14" s="414" t="str">
        <f>'HECVAT - Full'!C109</f>
        <v>Yes</v>
      </c>
      <c r="D114" s="414"/>
      <c r="E114" s="360" t="s">
        <v>2418</v>
      </c>
      <c r="F114" s="244" t="s">
        <v>2592</v>
      </c>
      <c r="G114" s="243"/>
      <c r="H114" s="331">
        <f>VLOOKUP(A114,Questions!B$25:T$297,16,FALSE)</f>
        <v>25</v>
      </c>
      <c r="I114" s="246"/>
    </row>
    <row r="115" spans="1:9" s="190" customFormat="1" ht="283.5" customHeight="1" x14ac:dyDescent="0.2">
      <c r="A115" s="243" t="str">
        <f>'HECVAT - Full'!A111</f>
        <v>AAAI-19</v>
      </c>
      <c r="B115" s="243" t="str">
        <f>'HECVAT - Full'!B110</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15" s="414" t="str">
        <f>'HECVAT - Full'!C110</f>
        <v xml:space="preserve">All cloud API calls, direcory or application related user activity, which is to say - all activity - is logged, coorelated against, and either archived or alerted upon for review. All monitoring of this activity is sent to the SIEM for human and AI review 24/7/365. </v>
      </c>
      <c r="D115" s="414"/>
      <c r="E115" s="360" t="s">
        <v>2418</v>
      </c>
      <c r="F115" s="244" t="s">
        <v>2592</v>
      </c>
      <c r="G115" s="243"/>
      <c r="H115" s="331">
        <f>VLOOKUP(A115,Questions!B$25:T$297,16,FALSE)</f>
        <v>25</v>
      </c>
      <c r="I115" s="246"/>
    </row>
    <row r="116" spans="1:9" ht="48" customHeight="1" x14ac:dyDescent="0.2">
      <c r="A116" s="103" t="str">
        <f>'HECVAT - Full'!A112</f>
        <v>BCP - Respond to as many questions below as possible.</v>
      </c>
      <c r="B116" s="103"/>
      <c r="C116" s="237" t="s">
        <v>1792</v>
      </c>
      <c r="D116" s="237" t="s">
        <v>13</v>
      </c>
      <c r="E116" s="237" t="s">
        <v>3139</v>
      </c>
      <c r="F116" s="238" t="s">
        <v>2582</v>
      </c>
      <c r="G116" s="238" t="s">
        <v>2583</v>
      </c>
      <c r="H116" s="238" t="s">
        <v>2398</v>
      </c>
      <c r="I116" s="238" t="s">
        <v>2584</v>
      </c>
    </row>
    <row r="117" spans="1:9" ht="48" customHeight="1" x14ac:dyDescent="0.2">
      <c r="A117" s="190" t="str">
        <f>'HECVAT - Full'!A113</f>
        <v>BCPL-01</v>
      </c>
      <c r="B117" s="190" t="str">
        <f>'HECVAT - Full'!B113</f>
        <v>Is an owner assigned who is responsible for the maintenance and review of the Business Continuity Plan?</v>
      </c>
      <c r="C117" s="229" t="str">
        <f>'HECVAT - Full'!C113</f>
        <v>Yes</v>
      </c>
      <c r="D117" s="229" t="str">
        <f>'HECVAT - Full'!D113</f>
        <v>As part of ISO 27001 and SOC-2 Type II compliance this is overseen by CTO/CISO</v>
      </c>
      <c r="E117" s="312" t="s">
        <v>2418</v>
      </c>
      <c r="F117" s="235" t="str">
        <f>VLOOKUP(A117,Questions!B$3:T$258,12,FALSE)</f>
        <v>Yes</v>
      </c>
      <c r="G117" s="190"/>
      <c r="H117" s="229">
        <f>VLOOKUP(A117,Questions!B$25:T$297,16,FALSE)</f>
        <v>20</v>
      </c>
      <c r="I117" s="102"/>
    </row>
    <row r="118" spans="1:9" ht="48" customHeight="1" x14ac:dyDescent="0.2">
      <c r="A118" s="190" t="str">
        <f>'HECVAT - Full'!A114</f>
        <v>BCPL-02</v>
      </c>
      <c r="B118" s="190" t="str">
        <f>'HECVAT - Full'!B114</f>
        <v>Is there a defined problem/issue escalation plan in your BCP for impacted clients?</v>
      </c>
      <c r="C118" s="229" t="str">
        <f>'HECVAT - Full'!C114</f>
        <v>Yes</v>
      </c>
      <c r="D118" s="229" t="str">
        <f>'HECVAT - Full'!D114</f>
        <v>We follow our Major Incident escalation plan.  Relevant information on incident (including Disaster Recovery) is communicated though our status page.  Our Customer Service Representative will also communicate the status through regular email communication</v>
      </c>
      <c r="E118" s="312" t="s">
        <v>2418</v>
      </c>
      <c r="F118" s="312" t="str">
        <f>VLOOKUP($A118,Questions!B$3:T$258,12,FALSE)</f>
        <v>Yes</v>
      </c>
      <c r="G118" s="190"/>
      <c r="H118" s="229">
        <f>VLOOKUP(A118,Questions!B$25:T$297,16,FALSE)</f>
        <v>20</v>
      </c>
      <c r="I118" s="102"/>
    </row>
    <row r="119" spans="1:9" ht="48" customHeight="1" x14ac:dyDescent="0.2">
      <c r="A119" s="190" t="str">
        <f>'HECVAT - Full'!A115</f>
        <v>BCPL-03</v>
      </c>
      <c r="B119" s="190" t="str">
        <f>'HECVAT - Full'!B115</f>
        <v>Is there a documented communication plan in your BCP for impacted clients?</v>
      </c>
      <c r="C119" s="229" t="str">
        <f>'HECVAT - Full'!C115</f>
        <v>Yes</v>
      </c>
      <c r="D119" s="229" t="str">
        <f>'HECVAT - Full'!D115</f>
        <v>We follow our Major Incident communcation plan.  Relevant information on incident (including Disaster Recovery) is communicated though our status page.  Our Customer Service Representative will also communicate the status through regular email communication.</v>
      </c>
      <c r="E119" s="312" t="s">
        <v>2418</v>
      </c>
      <c r="F119" s="312" t="str">
        <f>VLOOKUP($A119,Questions!B$3:T$258,12,FALSE)</f>
        <v>Yes</v>
      </c>
      <c r="G119" s="190"/>
      <c r="H119" s="229">
        <f>VLOOKUP(A119,Questions!B$25:T$297,16,FALSE)</f>
        <v>25</v>
      </c>
      <c r="I119" s="102"/>
    </row>
    <row r="120" spans="1:9" ht="48" customHeight="1" x14ac:dyDescent="0.2">
      <c r="A120" s="190" t="str">
        <f>'HECVAT - Full'!A116</f>
        <v>BCPL-04</v>
      </c>
      <c r="B120" s="190" t="str">
        <f>'HECVAT - Full'!B116</f>
        <v>Are all components of the BCP reviewed at least annually and updated as needed to reflect change?</v>
      </c>
      <c r="C120" s="229" t="str">
        <f>'HECVAT - Full'!C116</f>
        <v>Yes</v>
      </c>
      <c r="D120" s="229" t="str">
        <f>'HECVAT - Full'!D116</f>
        <v xml:space="preserve">This is overseen by the CTO/CISO and the Risk Committee of which he presides </v>
      </c>
      <c r="E120" s="312" t="s">
        <v>2418</v>
      </c>
      <c r="F120" s="312" t="str">
        <f>VLOOKUP($A120,Questions!B$3:T$258,12,FALSE)</f>
        <v>Yes</v>
      </c>
      <c r="G120" s="190"/>
      <c r="H120" s="229">
        <f>VLOOKUP(A120,Questions!B$25:T$297,16,FALSE)</f>
        <v>25</v>
      </c>
      <c r="I120" s="102"/>
    </row>
    <row r="121" spans="1:9" ht="48" customHeight="1" x14ac:dyDescent="0.2">
      <c r="A121" s="190" t="str">
        <f>'HECVAT - Full'!A117</f>
        <v>BCPL-05</v>
      </c>
      <c r="B121" s="190" t="str">
        <f>'HECVAT - Full'!B117</f>
        <v>Are specific crisis management roles and responsibilities defined and documented?</v>
      </c>
      <c r="C121" s="229" t="str">
        <f>'HECVAT - Full'!C117</f>
        <v>Yes</v>
      </c>
      <c r="D121" s="229" t="str">
        <f>'HECVAT - Full'!D117</f>
        <v xml:space="preserve">Specifc stakeholders from different IT departments and business areas, with delegates, are identified including contact information. </v>
      </c>
      <c r="E121" s="312" t="s">
        <v>2418</v>
      </c>
      <c r="F121" s="312" t="str">
        <f>VLOOKUP($A121,Questions!B$3:T$258,12,FALSE)</f>
        <v>Yes</v>
      </c>
      <c r="G121" s="190"/>
      <c r="H121" s="229">
        <f>VLOOKUP(A121,Questions!B$25:T$297,16,FALSE)</f>
        <v>20</v>
      </c>
      <c r="I121" s="102"/>
    </row>
    <row r="122" spans="1:9" ht="48" customHeight="1" x14ac:dyDescent="0.2">
      <c r="A122" s="190" t="str">
        <f>'HECVAT - Full'!A118</f>
        <v>BCPL-06</v>
      </c>
      <c r="B122" s="190" t="str">
        <f>'HECVAT - Full'!B118</f>
        <v>Does your organization conduct training and awareness activities to validate its employees understanding of their roles and responsibilities during a crisis?</v>
      </c>
      <c r="C122" s="229" t="str">
        <f>'HECVAT - Full'!C118</f>
        <v>Yes</v>
      </c>
      <c r="D122" s="229" t="str">
        <f>'HECVAT - Full'!D118</f>
        <v xml:space="preserve">At a minimum a tabletop exercise is conducted annually to address any deficiencies and update the plan as needed. </v>
      </c>
      <c r="E122" s="312" t="s">
        <v>2418</v>
      </c>
      <c r="F122" s="312" t="str">
        <f>VLOOKUP($A122,Questions!B$3:T$258,12,FALSE)</f>
        <v>Yes</v>
      </c>
      <c r="G122" s="190"/>
      <c r="H122" s="229">
        <f>VLOOKUP(A122,Questions!B$25:T$297,16,FALSE)</f>
        <v>20</v>
      </c>
      <c r="I122" s="102"/>
    </row>
    <row r="123" spans="1:9" ht="48" customHeight="1" x14ac:dyDescent="0.2">
      <c r="A123" s="190" t="str">
        <f>'HECVAT - Full'!A119</f>
        <v>BCPL-07</v>
      </c>
      <c r="B123" s="190" t="str">
        <f>'HECVAT - Full'!B119</f>
        <v>Does your organization have an alternative business site or a contracted Business Recovery provider?</v>
      </c>
      <c r="C123" s="229" t="str">
        <f>'HECVAT - Full'!C119</f>
        <v>Yes</v>
      </c>
      <c r="D123" s="229" t="str">
        <f>'HECVAT - Full'!D119</f>
        <v>Most of our services can be rendered remotely.  We have offices in many states which can accomodate relocation.</v>
      </c>
      <c r="E123" s="312" t="s">
        <v>2418</v>
      </c>
      <c r="F123" s="312" t="str">
        <f>VLOOKUP($A123,Questions!B$3:T$258,12,FALSE)</f>
        <v>Yes</v>
      </c>
      <c r="G123" s="190"/>
      <c r="H123" s="229">
        <f>VLOOKUP(A123,Questions!B$25:T$297,16,FALSE)</f>
        <v>20</v>
      </c>
      <c r="I123" s="102"/>
    </row>
    <row r="124" spans="1:9" ht="48" customHeight="1" x14ac:dyDescent="0.2">
      <c r="A124" s="190" t="str">
        <f>'HECVAT - Full'!A120</f>
        <v>BCPL-08</v>
      </c>
      <c r="B124" s="190" t="str">
        <f>'HECVAT - Full'!B120</f>
        <v>Does your organization conduct an annual test of relocating to an alternate site for business recovery purposes?</v>
      </c>
      <c r="C124" s="229" t="str">
        <f>'HECVAT - Full'!C120</f>
        <v>Yes</v>
      </c>
      <c r="D124" s="229" t="str">
        <f>'HECVAT - Full'!D120</f>
        <v>The plan was tested on a continuous basis over the last 2 years with the Covid 19 pandemic.  No service disruption resulted from new work arrangement.</v>
      </c>
      <c r="E124" s="312" t="s">
        <v>2418</v>
      </c>
      <c r="F124" s="312" t="str">
        <f>VLOOKUP($A124,Questions!B$3:T$258,12,FALSE)</f>
        <v>Yes</v>
      </c>
      <c r="G124" s="190"/>
      <c r="H124" s="229">
        <f>VLOOKUP(A124,Questions!B$25:T$297,16,FALSE)</f>
        <v>20</v>
      </c>
      <c r="I124" s="102"/>
    </row>
    <row r="125" spans="1:9" ht="48" customHeight="1" x14ac:dyDescent="0.2">
      <c r="A125" s="190" t="str">
        <f>'HECVAT - Full'!A121</f>
        <v>BCPL-09</v>
      </c>
      <c r="B125" s="190" t="str">
        <f>'HECVAT - Full'!B121</f>
        <v>Is this product a core service of your organization, and as such, the top priority during business continuity planning?</v>
      </c>
      <c r="C125" s="229" t="str">
        <f>'HECVAT - Full'!C121</f>
        <v>Yes</v>
      </c>
      <c r="D125" s="229" t="str">
        <f>'HECVAT - Full'!D121</f>
        <v>As this is customer facing, it will be recovered in parallel with other customer appication facing applications if required.</v>
      </c>
      <c r="E125" s="312" t="s">
        <v>2418</v>
      </c>
      <c r="F125" s="312" t="str">
        <f>VLOOKUP($A125,Questions!B$3:T$258,12,FALSE)</f>
        <v>Yes</v>
      </c>
      <c r="G125" s="190"/>
      <c r="H125" s="229">
        <f>VLOOKUP(A125,Questions!B$25:T$297,16,FALSE)</f>
        <v>15</v>
      </c>
      <c r="I125" s="102"/>
    </row>
    <row r="126" spans="1:9" ht="48" customHeight="1" x14ac:dyDescent="0.2">
      <c r="A126" s="190" t="str">
        <f>'HECVAT - Full'!A122</f>
        <v>BCPL-10</v>
      </c>
      <c r="B126" s="190" t="str">
        <f>'HECVAT - Full'!B122</f>
        <v>Are all services that support your product fully redundant?</v>
      </c>
      <c r="C126" s="229" t="str">
        <f>'HECVAT - Full'!C122</f>
        <v>Yes</v>
      </c>
      <c r="D126" s="229" t="str">
        <f>'HECVAT - Full'!D122</f>
        <v>Yes, our applications have no single point of failures</v>
      </c>
      <c r="E126" s="312" t="s">
        <v>2418</v>
      </c>
      <c r="F126" s="312" t="str">
        <f>VLOOKUP($A126,Questions!B$3:T$258,12,FALSE)</f>
        <v>Yes</v>
      </c>
      <c r="G126" s="190"/>
      <c r="H126" s="229">
        <f>VLOOKUP(A126,Questions!B$25:T$297,16,FALSE)</f>
        <v>25</v>
      </c>
      <c r="I126" s="102"/>
    </row>
    <row r="127" spans="1:9" ht="48" customHeight="1" x14ac:dyDescent="0.2">
      <c r="A127" s="413" t="str">
        <f>'HECVAT - Full'!A123</f>
        <v>Change Management</v>
      </c>
      <c r="B127" s="440"/>
      <c r="C127" s="237" t="s">
        <v>1792</v>
      </c>
      <c r="D127" s="237" t="s">
        <v>13</v>
      </c>
      <c r="E127" s="237" t="s">
        <v>3139</v>
      </c>
      <c r="F127" s="238" t="s">
        <v>2582</v>
      </c>
      <c r="G127" s="238" t="s">
        <v>2583</v>
      </c>
      <c r="H127" s="238" t="s">
        <v>2398</v>
      </c>
      <c r="I127" s="238" t="s">
        <v>2584</v>
      </c>
    </row>
    <row r="128" spans="1:9" ht="48" customHeight="1" x14ac:dyDescent="0.2">
      <c r="A128" s="190" t="str">
        <f>'HECVAT - Full'!A124</f>
        <v>CHNG-01</v>
      </c>
      <c r="B128" s="190" t="str">
        <f>'HECVAT - Full'!B124</f>
        <v>Does your Change Management process minimally include authorization, impact analysis, testing, and validation before moving changes to production?</v>
      </c>
      <c r="C128" s="229" t="str">
        <f>'HECVAT - Full'!C124</f>
        <v>Yes</v>
      </c>
      <c r="D128" s="229" t="str">
        <f>'HECVAT - Full'!D124</f>
        <v xml:space="preserve">All Change Management tickets go through a process to validate testing, backout procedures, potential impact and appropriate signoff before and after deployment/implementation. </v>
      </c>
      <c r="E128" s="312" t="s">
        <v>2418</v>
      </c>
      <c r="F128" s="312" t="str">
        <f>VLOOKUP($A128,Questions!B$3:T$258,12,FALSE)</f>
        <v>Yes</v>
      </c>
      <c r="G128" s="190"/>
      <c r="H128" s="229">
        <f>VLOOKUP(A128,Questions!B$25:T$297,16,FALSE)</f>
        <v>20</v>
      </c>
      <c r="I128" s="102"/>
    </row>
    <row r="129" spans="1:9" ht="48" customHeight="1" x14ac:dyDescent="0.2">
      <c r="A129" s="190" t="str">
        <f>'HECVAT - Full'!A125</f>
        <v>CHNG-02</v>
      </c>
      <c r="B129" s="190" t="str">
        <f>'HECVAT - Full'!B125</f>
        <v>Does your Change Management process also verify that all required third party libraries and dependencies are still supported with each major change?</v>
      </c>
      <c r="C129" s="312" t="str">
        <f>'HECVAT - Full'!C125</f>
        <v>Yes</v>
      </c>
      <c r="D129" s="312" t="str">
        <f>'HECVAT - Full'!D125</f>
        <v xml:space="preserve">We verify 3rd party and open source components during all phases of the build/release process </v>
      </c>
      <c r="E129" s="190" t="s">
        <v>2418</v>
      </c>
      <c r="F129" s="312" t="str">
        <f>VLOOKUP($A129,Questions!B$3:T$258,12,FALSE)</f>
        <v>Yes</v>
      </c>
      <c r="G129" s="190"/>
      <c r="H129" s="312">
        <f>VLOOKUP(A129,Questions!B$25:T$297,16,FALSE)</f>
        <v>20</v>
      </c>
      <c r="I129" s="190"/>
    </row>
    <row r="130" spans="1:9" ht="48" customHeight="1" x14ac:dyDescent="0.2">
      <c r="A130" s="190" t="str">
        <f>'HECVAT - Full'!A126</f>
        <v>CHNG-03</v>
      </c>
      <c r="B130" s="190" t="str">
        <f>'HECVAT - Full'!B126</f>
        <v>Will the institution be notified of major changes to your environment that could impact the institution's security posture?</v>
      </c>
      <c r="C130" s="229" t="str">
        <f>'HECVAT - Full'!C126</f>
        <v>Yes</v>
      </c>
      <c r="D130" s="229" t="str">
        <f>'HECVAT - Full'!D126</f>
        <v xml:space="preserve">A representative from Liaison assigned to your account will reach out in a timely manner as agreed upon. </v>
      </c>
      <c r="E130" s="312" t="s">
        <v>2418</v>
      </c>
      <c r="F130" s="312" t="str">
        <f>VLOOKUP($A130,Questions!B$3:T$258,12,FALSE)</f>
        <v>Yes</v>
      </c>
      <c r="G130" s="190"/>
      <c r="H130" s="229">
        <f>VLOOKUP(A130,Questions!B$25:T$297,16,FALSE)</f>
        <v>25</v>
      </c>
      <c r="I130" s="102"/>
    </row>
    <row r="131" spans="1:9" ht="48" customHeight="1" x14ac:dyDescent="0.2">
      <c r="A131" s="190" t="str">
        <f>'HECVAT - Full'!A127</f>
        <v>CHNG-04</v>
      </c>
      <c r="B131" s="190" t="str">
        <f>'HECVAT - Full'!B127</f>
        <v>Do clients have the option to not participate in or postpone an upgrade to a new release?</v>
      </c>
      <c r="C131" s="229" t="str">
        <f>'HECVAT - Full'!C127</f>
        <v>No</v>
      </c>
      <c r="D131" s="229" t="str">
        <f>'HECVAT - Full'!D127</f>
        <v>As a multi-tenant product, all clients get upgraded to current versions of the software simultaneously. However, clients do have the ability to turn many features on or off as needed in order to customize their own experience - nothing is "forced" upon any user.</v>
      </c>
      <c r="E131" s="312" t="s">
        <v>2418</v>
      </c>
      <c r="F131" s="312" t="str">
        <f>VLOOKUP($A131,Questions!B$3:T$258,12,FALSE)</f>
        <v>Yes</v>
      </c>
      <c r="G131" s="190"/>
      <c r="H131" s="229">
        <f>VLOOKUP(A131,Questions!B$25:T$297,16,FALSE)</f>
        <v>10</v>
      </c>
      <c r="I131" s="102"/>
    </row>
    <row r="132" spans="1:9" ht="48" customHeight="1" x14ac:dyDescent="0.2">
      <c r="A132" s="243" t="str">
        <f>'HECVAT - Full'!A128</f>
        <v>CHNG-05</v>
      </c>
      <c r="B132" s="243" t="str">
        <f>'HECVAT - Full'!B128</f>
        <v>Do you have a fully implemented solution support strategy that defines how many concurrent versions you support?</v>
      </c>
      <c r="C132" s="414" t="str">
        <f>'HECVAT - Full'!C128</f>
        <v>Yes</v>
      </c>
      <c r="D132" s="414"/>
      <c r="E132" s="360" t="s">
        <v>2418</v>
      </c>
      <c r="F132" s="244" t="s">
        <v>2592</v>
      </c>
      <c r="G132" s="243"/>
      <c r="H132" s="245">
        <f>VLOOKUP(A132,Questions!B$25:T$297,16,FALSE)</f>
        <v>15</v>
      </c>
      <c r="I132" s="246"/>
    </row>
    <row r="133" spans="1:9" ht="48" customHeight="1" x14ac:dyDescent="0.2">
      <c r="A133" s="243" t="str">
        <f>'HECVAT - Full'!A129</f>
        <v>CHNG-06</v>
      </c>
      <c r="B133" s="243" t="str">
        <f>'HECVAT - Full'!B129</f>
        <v>Does the system support client customizations from one release to another?</v>
      </c>
      <c r="C133" s="414" t="str">
        <f>'HECVAT - Full'!C129</f>
        <v>Yes</v>
      </c>
      <c r="D133" s="414"/>
      <c r="E133" s="360" t="s">
        <v>2418</v>
      </c>
      <c r="F133" s="244" t="s">
        <v>2592</v>
      </c>
      <c r="G133" s="243"/>
      <c r="H133" s="245">
        <f>VLOOKUP(A133,Questions!B$25:T$297,16,FALSE)</f>
        <v>25</v>
      </c>
      <c r="I133" s="246"/>
    </row>
    <row r="134" spans="1:9" ht="48" customHeight="1" x14ac:dyDescent="0.2">
      <c r="A134" s="243" t="str">
        <f>'HECVAT - Full'!A130</f>
        <v>CHNG-07</v>
      </c>
      <c r="B134" s="243" t="str">
        <f>'HECVAT - Full'!B130</f>
        <v>Do you have a release schedule for product updates?</v>
      </c>
      <c r="C134" s="414" t="str">
        <f>'HECVAT - Full'!C130</f>
        <v>Yes</v>
      </c>
      <c r="D134" s="414"/>
      <c r="E134" s="360" t="s">
        <v>2418</v>
      </c>
      <c r="F134" s="244" t="s">
        <v>2592</v>
      </c>
      <c r="G134" s="243"/>
      <c r="H134" s="245">
        <f>VLOOKUP(A134,Questions!B$25:T$297,16,FALSE)</f>
        <v>15</v>
      </c>
      <c r="I134" s="246"/>
    </row>
    <row r="135" spans="1:9" ht="48" customHeight="1" x14ac:dyDescent="0.2">
      <c r="A135" s="190" t="str">
        <f>'HECVAT - Full'!A131</f>
        <v>CHNG-08</v>
      </c>
      <c r="B135" s="190" t="str">
        <f>'HECVAT - Full'!B131</f>
        <v>Do you have a technology roadmap, for at least the next 2 years, for enhancements and bug fixes for the product/service being assessed?</v>
      </c>
      <c r="C135" s="229" t="str">
        <f>'HECVAT - Full'!C131</f>
        <v>Yes</v>
      </c>
      <c r="D135" s="229" t="str">
        <f>'HECVAT - Full'!D131</f>
        <v>We use Aha! Software to document and plan for implementation of both product and technology initiatives on a yearly cadence.</v>
      </c>
      <c r="E135" s="312" t="s">
        <v>2418</v>
      </c>
      <c r="F135" s="312" t="str">
        <f>VLOOKUP($A135,Questions!B$3:T$258,12,FALSE)</f>
        <v>Yes</v>
      </c>
      <c r="G135" s="190"/>
      <c r="H135" s="229">
        <f>VLOOKUP(A135,Questions!B$25:T$297,16,FALSE)</f>
        <v>15</v>
      </c>
      <c r="I135" s="102"/>
    </row>
    <row r="136" spans="1:9" ht="48" customHeight="1" x14ac:dyDescent="0.2">
      <c r="A136" s="190" t="str">
        <f>'HECVAT - Full'!A132</f>
        <v>CHNG-09</v>
      </c>
      <c r="B136" s="190" t="str">
        <f>'HECVAT - Full'!B132</f>
        <v>Is Institution involvement (i.e. technically or organizationally) required during product updates?</v>
      </c>
      <c r="C136" s="229" t="str">
        <f>'HECVAT - Full'!C132</f>
        <v>No</v>
      </c>
      <c r="D136" s="229" t="str">
        <f>'HECVAT - Full'!D132</f>
        <v>As our applications are designed for zero downtime updates, security patches are applied via rolling resource replacement.  For any update requiring downtime, maintenance will be scheduled in advance and customers will be notified of the intended updates.</v>
      </c>
      <c r="E136" s="312" t="s">
        <v>2418</v>
      </c>
      <c r="F136" s="312" t="str">
        <f>VLOOKUP($A136,Questions!B$3:T$258,12,FALSE)</f>
        <v>Yes</v>
      </c>
      <c r="G136" s="190"/>
      <c r="H136" s="229">
        <f>VLOOKUP(A136,Questions!B$25:T$297,16,FALSE)</f>
        <v>15</v>
      </c>
      <c r="I136" s="102"/>
    </row>
    <row r="137" spans="1:9" ht="48" customHeight="1" x14ac:dyDescent="0.2">
      <c r="A137" s="190" t="str">
        <f>'HECVAT - Full'!A133</f>
        <v>CHNG-10</v>
      </c>
      <c r="B137" s="190" t="str">
        <f>'HECVAT - Full'!B133</f>
        <v>Do you have policy and procedure, currently implemented, managing how critical patches are applied to all systems and applications?</v>
      </c>
      <c r="C137" s="229" t="str">
        <f>'HECVAT - Full'!C133</f>
        <v>Yes</v>
      </c>
      <c r="D137" s="229" t="str">
        <f>'HECVAT - Full'!D133</f>
        <v>We have a formally approved and implemented Patch Management and Vulnerability Management Policy</v>
      </c>
      <c r="E137" s="312" t="s">
        <v>2418</v>
      </c>
      <c r="F137" s="312" t="str">
        <f>VLOOKUP($A137,Questions!B$3:T$258,12,FALSE)</f>
        <v>Yes</v>
      </c>
      <c r="G137" s="190"/>
      <c r="H137" s="229">
        <f>VLOOKUP(A137,Questions!B$25:T$297,16,FALSE)</f>
        <v>20</v>
      </c>
      <c r="I137" s="102"/>
    </row>
    <row r="138" spans="1:9" ht="48" customHeight="1" x14ac:dyDescent="0.2">
      <c r="A138" s="190" t="str">
        <f>'HECVAT - Full'!A134</f>
        <v>CHNG-11</v>
      </c>
      <c r="B138" s="190" t="str">
        <f>'HECVAT - Full'!B134</f>
        <v>Do you have policy and procedure, currently implemented, guiding how security risks are mitigated until patches can be applied?</v>
      </c>
      <c r="C138" s="229" t="str">
        <f>'HECVAT - Full'!C134</f>
        <v>Yes</v>
      </c>
      <c r="D138" s="229" t="str">
        <f>'HECVAT - Full'!D134</f>
        <v>We have a formally approved and implemented Patch Management and Vulnerability Management Policy</v>
      </c>
      <c r="E138" s="312" t="s">
        <v>2418</v>
      </c>
      <c r="F138" s="312" t="str">
        <f>VLOOKUP($A138,Questions!B$3:T$258,12,FALSE)</f>
        <v>Yes</v>
      </c>
      <c r="G138" s="190"/>
      <c r="H138" s="229">
        <f>VLOOKUP(A138,Questions!B$25:T$297,16,FALSE)</f>
        <v>20</v>
      </c>
      <c r="I138" s="102"/>
    </row>
    <row r="139" spans="1:9" ht="48" customHeight="1" x14ac:dyDescent="0.2">
      <c r="A139" s="190" t="str">
        <f>'HECVAT - Full'!A135</f>
        <v>CHNG-12</v>
      </c>
      <c r="B139" s="190" t="str">
        <f>'HECVAT - Full'!B135</f>
        <v>Are upgrades or system changes installed during off-peak hours or in a manner that does not impact the customer?</v>
      </c>
      <c r="C139" s="229" t="str">
        <f>'HECVAT - Full'!C135</f>
        <v>Yes</v>
      </c>
      <c r="D139" s="229" t="str">
        <f>'HECVAT - Full'!D135</f>
        <v>The infrastructure is designed for zero downtime updates, so off peak hours are not necessary.  If any update ever did require downtime, updates would be applied overnight.</v>
      </c>
      <c r="E139" s="312" t="s">
        <v>2418</v>
      </c>
      <c r="F139" s="312" t="str">
        <f>VLOOKUP($A139,Questions!B$3:T$258,12,FALSE)</f>
        <v>Yes</v>
      </c>
      <c r="G139" s="190"/>
      <c r="H139" s="229">
        <f>VLOOKUP(A139,Questions!B$25:T$297,16,FALSE)</f>
        <v>15</v>
      </c>
      <c r="I139" s="102"/>
    </row>
    <row r="140" spans="1:9" ht="48" customHeight="1" x14ac:dyDescent="0.2">
      <c r="A140" s="190" t="str">
        <f>'HECVAT - Full'!A136</f>
        <v>CHNG-13</v>
      </c>
      <c r="B140" s="190" t="str">
        <f>'HECVAT - Full'!B136</f>
        <v>Do procedures exist to provide that emergency changes are documented and authorized (including after the fact approval)?</v>
      </c>
      <c r="C140" s="309" t="str">
        <f>'HECVAT - Full'!C136</f>
        <v>Yes</v>
      </c>
      <c r="D140" s="309" t="str">
        <f>'HECVAT - Full'!D136</f>
        <v>We follow ITSM best practices for the emergency change approval and documentation
1. A ticket is opened in Jira for an emergency change
2. After reviewing the change, the Change Advisory Board (CAB) approves the deployment of the patch (the approval is documented in the ticketing system)
3. The change is deployed and tested in a Dev/Stage environment (this step is documented in the ticketing system)
4. After successful QA of the patch in Dev/Stage, the change is installed in Production (this step is documented in the ticketing system)
5. After deployment of patch in Production, the environment is tested again for quality, performance and security (this step is documented in the ticketing system)</v>
      </c>
      <c r="E140" s="312" t="s">
        <v>2418</v>
      </c>
      <c r="F140" s="312" t="str">
        <f>VLOOKUP($A140,Questions!B$3:T$258,12,FALSE)</f>
        <v>Yes</v>
      </c>
      <c r="G140" s="190"/>
      <c r="H140" s="229">
        <f>VLOOKUP(A140,Questions!B$25:T$297,16,FALSE)</f>
        <v>15</v>
      </c>
      <c r="I140" s="102"/>
    </row>
    <row r="141" spans="1:9" ht="48" customHeight="1" x14ac:dyDescent="0.2">
      <c r="A141" s="190" t="str">
        <f>'HECVAT - Full'!A137</f>
        <v>CHNG-14</v>
      </c>
      <c r="B141" s="190" t="str">
        <f>'HECVAT - Full'!B137</f>
        <v>Do procedures exist to provide that emergency changes are documented and authorized (including after the fact approval)?</v>
      </c>
      <c r="C141" s="309" t="str">
        <f>'HECVAT - Full'!C137</f>
        <v>Yes</v>
      </c>
      <c r="D141" s="309" t="str">
        <f>'HECVAT - Full'!D137</f>
        <v xml:space="preserve">1) We first make the assesment of the security risk. 2) Determine immediate steps to reduce exposure   3) Formulate further actions to fix situation. 4) Alert our customers of the potential risk and keep them  informed throughout the process  </v>
      </c>
      <c r="E141" s="312" t="s">
        <v>2418</v>
      </c>
      <c r="F141" s="312" t="str">
        <f>VLOOKUP($A141,Questions!B$3:T$258,12,FALSE)</f>
        <v>Yes</v>
      </c>
      <c r="G141" s="190"/>
      <c r="H141" s="229">
        <f>VLOOKUP(A141,Questions!B$25:T$297,16,FALSE)</f>
        <v>25</v>
      </c>
      <c r="I141" s="102"/>
    </row>
    <row r="142" spans="1:9" s="190" customFormat="1" ht="48" customHeight="1" x14ac:dyDescent="0.2">
      <c r="A142" s="190" t="str">
        <f>'HECVAT - Full'!A138</f>
        <v>CHNG-15</v>
      </c>
      <c r="B142" s="190" t="str">
        <f>'HECVAT - Full'!B138</f>
        <v>Do you have an implemented system configuration management process? (e.g. secure "gold" images, etc.)</v>
      </c>
      <c r="C142" s="309" t="str">
        <f>'HECVAT - Full'!C138</f>
        <v>Yes</v>
      </c>
      <c r="D142" s="309" t="str">
        <f>'HECVAT - Full'!D138</f>
        <v>All infrastructure and applications changes are tracked in Github and follow our automated CI/CD pipelines.</v>
      </c>
      <c r="E142" s="312" t="s">
        <v>2418</v>
      </c>
      <c r="F142" s="312" t="str">
        <f>VLOOKUP($A142,Questions!B$3:T$258,12,FALSE)</f>
        <v>Yes</v>
      </c>
      <c r="H142" s="309"/>
      <c r="I142" s="102"/>
    </row>
    <row r="143" spans="1:9" s="190" customFormat="1" ht="48" customHeight="1" x14ac:dyDescent="0.2">
      <c r="A143" s="190" t="str">
        <f>'HECVAT - Full'!A139</f>
        <v>CHNG-16</v>
      </c>
      <c r="B143" s="190" t="str">
        <f>'HECVAT - Full'!B139</f>
        <v>Do you have a systems management and configuration strategy that encompasses servers, appliances, cloud services, applications, and mobile devices (company and employee owned)?</v>
      </c>
      <c r="C143" s="309" t="str">
        <f>'HECVAT - Full'!C139</f>
        <v>Yes</v>
      </c>
      <c r="D143" s="309" t="str">
        <f>'HECVAT - Full'!D139</f>
        <v>Formally approved and implemented Hardened Build Management, Patch Management and Vulnerability Management Policy and procedures.  Highly automated.</v>
      </c>
      <c r="E143" s="312" t="s">
        <v>2418</v>
      </c>
      <c r="F143" s="312" t="str">
        <f>VLOOKUP($A143,Questions!B$3:T$258,12,FALSE)</f>
        <v>Yes</v>
      </c>
      <c r="H143" s="309"/>
      <c r="I143" s="102"/>
    </row>
    <row r="144" spans="1:9" ht="48" customHeight="1" x14ac:dyDescent="0.2">
      <c r="A144" s="103" t="str">
        <f>'HECVAT - Full'!A140</f>
        <v>Data</v>
      </c>
      <c r="B144" s="318"/>
      <c r="C144" s="237" t="s">
        <v>1792</v>
      </c>
      <c r="D144" s="237" t="s">
        <v>13</v>
      </c>
      <c r="E144" s="237" t="s">
        <v>3139</v>
      </c>
      <c r="F144" s="238" t="s">
        <v>2582</v>
      </c>
      <c r="G144" s="238" t="s">
        <v>2583</v>
      </c>
      <c r="H144" s="238" t="s">
        <v>2398</v>
      </c>
      <c r="I144" s="238" t="s">
        <v>2584</v>
      </c>
    </row>
    <row r="145" spans="1:9" ht="48" customHeight="1" x14ac:dyDescent="0.2">
      <c r="A145" s="190" t="str">
        <f>'HECVAT - Full'!A141</f>
        <v>DATA-01</v>
      </c>
      <c r="B145" s="190" t="str">
        <f>'HECVAT - Full'!B141</f>
        <v>Does the environment provide for dedicated single-tenant capabilities? If not, describe how your product or environment separates data from different customers (e.g., logically, physically, single tenancy, multi-tenancy).</v>
      </c>
      <c r="C145" s="229" t="str">
        <f>'HECVAT - Full'!C141</f>
        <v>No</v>
      </c>
      <c r="D145" s="229" t="str">
        <f>'HECVAT - Full'!D141</f>
        <v>Our diverse solutions are multi-tenant environments, and, as such, data is stored in multi-tenant data stores.  However, data is logically separated by institution via partioning keys and enforced in the application data layer.</v>
      </c>
      <c r="E145" s="312" t="s">
        <v>2418</v>
      </c>
      <c r="F145" s="312" t="str">
        <f>VLOOKUP($A145,Questions!B$3:T$258,12,FALSE)</f>
        <v>Yes</v>
      </c>
      <c r="G145" s="190"/>
      <c r="H145" s="229">
        <f>VLOOKUP(A145,Questions!B$25:T$297,16,FALSE)</f>
        <v>15</v>
      </c>
      <c r="I145" s="102"/>
    </row>
    <row r="146" spans="1:9" ht="48" customHeight="1" x14ac:dyDescent="0.2">
      <c r="A146" s="190" t="str">
        <f>'HECVAT - Full'!A142</f>
        <v>DATA-02</v>
      </c>
      <c r="B146" s="190" t="str">
        <f>'HECVAT - Full'!B142</f>
        <v>Will Institution's data be stored on any devices (database servers, file servers, SAN, NAS, …) configured with non-RFC 1918/4193 (i.e. publicly routable) IP addresses?</v>
      </c>
      <c r="C146" s="229" t="str">
        <f>'HECVAT - Full'!C142</f>
        <v>No</v>
      </c>
      <c r="D146" s="229">
        <f>'HECVAT - Full'!D142</f>
        <v>0</v>
      </c>
      <c r="E146" s="312" t="s">
        <v>2418</v>
      </c>
      <c r="F146" s="312" t="str">
        <f>VLOOKUP($A146,Questions!B$3:T$258,12,FALSE)</f>
        <v>No</v>
      </c>
      <c r="G146" s="190"/>
      <c r="H146" s="229">
        <f>VLOOKUP(A146,Questions!B$25:T$297,16,FALSE)</f>
        <v>25</v>
      </c>
      <c r="I146" s="102"/>
    </row>
    <row r="147" spans="1:9" ht="48" customHeight="1" x14ac:dyDescent="0.2">
      <c r="A147" s="190" t="str">
        <f>'HECVAT - Full'!A143</f>
        <v>DATA-03</v>
      </c>
      <c r="B147" s="190" t="str">
        <f>'HECVAT - Full'!B143</f>
        <v>Is sensitive data encrypted, using secure protocols/algorithms, in transport? (e.g. system-to-client)</v>
      </c>
      <c r="C147" s="229" t="str">
        <f>'HECVAT - Full'!C143</f>
        <v>Yes</v>
      </c>
      <c r="D147" s="229" t="str">
        <f>'HECVAT - Full'!D143</f>
        <v>All data in-transit is encrypted using AES 256. SSL/TLS is required by the application APIs.</v>
      </c>
      <c r="E147" s="312" t="s">
        <v>2418</v>
      </c>
      <c r="F147" s="312" t="str">
        <f>VLOOKUP($A147,Questions!B$3:T$258,12,FALSE)</f>
        <v>Yes</v>
      </c>
      <c r="G147" s="190"/>
      <c r="H147" s="229">
        <f>VLOOKUP(A147,Questions!B$25:T$297,16,FALSE)</f>
        <v>40</v>
      </c>
      <c r="I147" s="102"/>
    </row>
    <row r="148" spans="1:9" ht="48" customHeight="1" x14ac:dyDescent="0.2">
      <c r="A148" s="190" t="str">
        <f>'HECVAT - Full'!A144</f>
        <v>DATA-04</v>
      </c>
      <c r="B148" s="190" t="str">
        <f>'HECVAT - Full'!B144</f>
        <v>Is sensitive data encrypted, using secure protocols/algorithms, in storage? (e.g. disk encryption, at-rest, files, and within a running database)</v>
      </c>
      <c r="C148" s="229" t="str">
        <f>'HECVAT - Full'!C144</f>
        <v>Yes</v>
      </c>
      <c r="D148" s="229" t="str">
        <f>'HECVAT - Full'!D144</f>
        <v>Liaison encrypts data at rest, in transit, backup or otherwise.</v>
      </c>
      <c r="E148" s="312" t="s">
        <v>2418</v>
      </c>
      <c r="F148" s="312" t="str">
        <f>VLOOKUP($A148,Questions!B$3:T$258,12,FALSE)</f>
        <v>Yes</v>
      </c>
      <c r="G148" s="190"/>
      <c r="H148" s="229">
        <f>VLOOKUP(A148,Questions!B$25:T$297,16,FALSE)</f>
        <v>25</v>
      </c>
      <c r="I148" s="102"/>
    </row>
    <row r="149" spans="1:9" ht="48" customHeight="1" x14ac:dyDescent="0.2">
      <c r="A149" s="190" t="str">
        <f>'HECVAT - Full'!A145</f>
        <v>DATA-05</v>
      </c>
      <c r="B149" s="190" t="str">
        <f>'HECVAT - Full'!B145</f>
        <v>Do all cryptographic modules in use in your product conform to the Federal Information Processing Standards (FIPS PUB 140-2)?</v>
      </c>
      <c r="C149" s="229" t="str">
        <f>'HECVAT - Full'!C145</f>
        <v>Yes</v>
      </c>
      <c r="D149" s="229">
        <f>'HECVAT - Full'!D145</f>
        <v>0</v>
      </c>
      <c r="E149" s="312" t="s">
        <v>2418</v>
      </c>
      <c r="F149" s="312" t="str">
        <f>VLOOKUP($A149,Questions!B$3:T$258,12,FALSE)</f>
        <v>Yes</v>
      </c>
      <c r="G149" s="190"/>
      <c r="H149" s="229">
        <f>VLOOKUP(A149,Questions!B$25:T$297,16,FALSE)</f>
        <v>25</v>
      </c>
      <c r="I149" s="102"/>
    </row>
    <row r="150" spans="1:9" ht="48" customHeight="1" x14ac:dyDescent="0.2">
      <c r="A150" s="190" t="str">
        <f>'HECVAT - Full'!A146</f>
        <v>DATA-06</v>
      </c>
      <c r="B150" s="190" t="str">
        <f>'HECVAT - Full'!B146</f>
        <v>At the completion of this contract, will data be returned to the institution and deleted from all your systems and archives?</v>
      </c>
      <c r="C150" s="229" t="str">
        <f>'HECVAT - Full'!C146</f>
        <v>Yes</v>
      </c>
      <c r="D150" s="229" t="str">
        <f>'HECVAT - Full'!D146</f>
        <v xml:space="preserve">This is dependant upon SOW and Contract with the client, however, this is normally the case. </v>
      </c>
      <c r="E150" s="312" t="s">
        <v>2418</v>
      </c>
      <c r="F150" s="312" t="str">
        <f>VLOOKUP($A150,Questions!B$3:T$258,12,FALSE)</f>
        <v>Yes</v>
      </c>
      <c r="G150" s="190"/>
      <c r="H150" s="229">
        <f>VLOOKUP(A150,Questions!B$25:T$297,16,FALSE)</f>
        <v>20</v>
      </c>
      <c r="I150" s="102"/>
    </row>
    <row r="151" spans="1:9" ht="48" customHeight="1" x14ac:dyDescent="0.2">
      <c r="A151" s="243" t="str">
        <f>'HECVAT - Full'!A147</f>
        <v>DATA-07</v>
      </c>
      <c r="B151" s="243" t="str">
        <f>'HECVAT - Full'!B147</f>
        <v>Will the institution's data be available within the system for a period of time at the completion of this contract?</v>
      </c>
      <c r="C151" s="414" t="str">
        <f>'HECVAT - Full'!C147</f>
        <v>Yes</v>
      </c>
      <c r="D151" s="414"/>
      <c r="E151" s="360" t="s">
        <v>2418</v>
      </c>
      <c r="F151" s="245" t="s">
        <v>2592</v>
      </c>
      <c r="G151" s="243"/>
      <c r="H151" s="245">
        <f>VLOOKUP(A151,Questions!B$25:T$297,16,FALSE)</f>
        <v>25</v>
      </c>
      <c r="I151" s="246"/>
    </row>
    <row r="152" spans="1:9" ht="48" customHeight="1" x14ac:dyDescent="0.2">
      <c r="A152" s="190" t="str">
        <f>'HECVAT - Full'!A148</f>
        <v>DATA-08</v>
      </c>
      <c r="B152" s="190" t="str">
        <f>'HECVAT - Full'!B148</f>
        <v>Can the Institution extract a full or partial backup of data?</v>
      </c>
      <c r="C152" s="229" t="str">
        <f>'HECVAT - Full'!C148</f>
        <v>Yes</v>
      </c>
      <c r="D152" s="229" t="str">
        <f>'HECVAT - Full'!D148</f>
        <v>All data can be extracted at any time via our product's export tools. The exports can be scheduled nightly or on demand via simple to use interface or public API</v>
      </c>
      <c r="E152" s="312" t="s">
        <v>2418</v>
      </c>
      <c r="F152" s="312" t="str">
        <f>VLOOKUP($A152,Questions!B$3:T$258,12,FALSE)</f>
        <v>Yes</v>
      </c>
      <c r="G152" s="190"/>
      <c r="H152" s="229">
        <f>VLOOKUP(A152,Questions!B$25:T$297,16,FALSE)</f>
        <v>20</v>
      </c>
      <c r="I152" s="102"/>
    </row>
    <row r="153" spans="1:9" ht="48" customHeight="1" x14ac:dyDescent="0.2">
      <c r="A153" s="190" t="str">
        <f>'HECVAT - Full'!A149</f>
        <v>DATA-09</v>
      </c>
      <c r="B153" s="190" t="str">
        <f>'HECVAT - Full'!B149</f>
        <v>Are ownership rights to all data, inputs, outputs, and metadata retained by the institution?</v>
      </c>
      <c r="C153" s="229" t="str">
        <f>'HECVAT - Full'!C149</f>
        <v>Yes</v>
      </c>
      <c r="D153" s="229" t="str">
        <f>'HECVAT - Full'!D149</f>
        <v>The Institution owns and retains all rights, titles, and interests in and to the data that is unique to the Institution, and Liaison’s use and possession thereof is on the Institution's behalf. The Institution may access and copy any of the data in Liaison’s possession at any time, and Liaison shall reasonably facilitate such access and copying promptly after the Institution’s request. Notwithstanding the above, Liaison reserves the right to use properly de-identified Institution data in an aggregated manner. Since the Institution will be a tenant of our platform, it is expected that common applicant data is shared by all participants.</v>
      </c>
      <c r="E153" s="312" t="s">
        <v>2418</v>
      </c>
      <c r="F153" s="312" t="str">
        <f>VLOOKUP($A153,Questions!B$3:T$258,12,FALSE)</f>
        <v>Yes</v>
      </c>
      <c r="G153" s="190"/>
      <c r="H153" s="229">
        <f>VLOOKUP(A153,Questions!B$25:T$297,16,FALSE)</f>
        <v>15</v>
      </c>
      <c r="I153" s="102"/>
    </row>
    <row r="154" spans="1:9" ht="48" customHeight="1" x14ac:dyDescent="0.2">
      <c r="A154" s="190" t="str">
        <f>'HECVAT - Full'!A150</f>
        <v>DATA-10</v>
      </c>
      <c r="B154" s="190" t="str">
        <f>'HECVAT - Full'!B150</f>
        <v>Are these rights retained even through a provider acquisition or bankruptcy event?</v>
      </c>
      <c r="C154" s="229" t="str">
        <f>'HECVAT - Full'!C150</f>
        <v>Yes</v>
      </c>
      <c r="D154" s="229" t="str">
        <f>'HECVAT - Full'!D150</f>
        <v xml:space="preserve">The Institution owns and retains all rights, titles and interests in and to all materials, documents and information, including any admission requirements, program descriptions or marketing material, supplied by the Institution to Liaison, together with all copyrights and other intellectual property rights that belongs to the Institution. </v>
      </c>
      <c r="E154" s="312" t="s">
        <v>2418</v>
      </c>
      <c r="F154" s="312" t="str">
        <f>VLOOKUP($A154,Questions!B$3:T$258,12,FALSE)</f>
        <v>Yes</v>
      </c>
      <c r="G154" s="190"/>
      <c r="H154" s="229">
        <f>VLOOKUP(A154,Questions!B$25:T$297,16,FALSE)</f>
        <v>25</v>
      </c>
      <c r="I154" s="102"/>
    </row>
    <row r="155" spans="1:9" ht="48" customHeight="1" x14ac:dyDescent="0.2">
      <c r="A155" s="190" t="str">
        <f>'HECVAT - Full'!A151</f>
        <v>DATA-11</v>
      </c>
      <c r="B155" s="190" t="str">
        <f>'HECVAT - Full'!B151</f>
        <v>In the event of imminent bankruptcy, closing of business, or retirement of service, will you provide 90 days for customers to get their data out of the system and migrate applications?</v>
      </c>
      <c r="C155" s="229" t="str">
        <f>'HECVAT - Full'!C151</f>
        <v>No</v>
      </c>
      <c r="D155" s="229" t="str">
        <f>'HECVAT - Full'!D151</f>
        <v>We will do our best to provide sufficient time to our customers to get their data out.  Best effort only, no legal obligation.</v>
      </c>
      <c r="E155" s="312" t="s">
        <v>2418</v>
      </c>
      <c r="F155" s="312" t="str">
        <f>VLOOKUP($A155,Questions!B$3:T$258,12,FALSE)</f>
        <v>Yes</v>
      </c>
      <c r="G155" s="190"/>
      <c r="H155" s="229">
        <f>VLOOKUP(A155,Questions!B$25:T$297,16,FALSE)</f>
        <v>15</v>
      </c>
      <c r="I155" s="102"/>
    </row>
    <row r="156" spans="1:9" ht="48" customHeight="1" x14ac:dyDescent="0.2">
      <c r="A156" s="190" t="str">
        <f>'HECVAT - Full'!A152</f>
        <v>DATA-12</v>
      </c>
      <c r="B156" s="190" t="str">
        <f>'HECVAT - Full'!B152</f>
        <v>Are involatile backup copies made according to pre-defined schedules and securely stored and protected?</v>
      </c>
      <c r="C156" s="229" t="str">
        <f>'HECVAT - Full'!C152</f>
        <v>Yes</v>
      </c>
      <c r="D156" s="229" t="str">
        <f>'HECVAT - Full'!D152</f>
        <v xml:space="preserve">The backup processes comprises automation, redundant offsite storage, error checking, restoration tests, etc </v>
      </c>
      <c r="E156" s="312" t="s">
        <v>2418</v>
      </c>
      <c r="F156" s="312" t="str">
        <f>VLOOKUP($A156,Questions!B$3:T$258,12,FALSE)</f>
        <v>Yes</v>
      </c>
      <c r="G156" s="190"/>
      <c r="H156" s="229">
        <f>VLOOKUP(A156,Questions!B$25:T$297,16,FALSE)</f>
        <v>15</v>
      </c>
      <c r="I156" s="102"/>
    </row>
    <row r="157" spans="1:9" ht="48" customHeight="1" x14ac:dyDescent="0.2">
      <c r="A157" s="190" t="str">
        <f>'HECVAT - Full'!A153</f>
        <v>DATA-13</v>
      </c>
      <c r="B157" s="190" t="str">
        <f>'HECVAT - Full'!B153</f>
        <v>Do current backups include all operating system software, utilities, security software, application software, and data files necessary for recovery?</v>
      </c>
      <c r="C157" s="229" t="str">
        <f>'HECVAT - Full'!C153</f>
        <v>Yes</v>
      </c>
      <c r="D157" s="229" t="str">
        <f>'HECVAT - Full'!D153</f>
        <v xml:space="preserve">The backup processes outlined above are comprehensive of all system requirements and functionality </v>
      </c>
      <c r="E157" s="312" t="s">
        <v>2418</v>
      </c>
      <c r="F157" s="312" t="str">
        <f>VLOOKUP($A157,Questions!B$3:T$258,12,FALSE)</f>
        <v>Yes</v>
      </c>
      <c r="G157" s="190"/>
      <c r="H157" s="229">
        <f>VLOOKUP(A157,Questions!B$25:T$297,16,FALSE)</f>
        <v>20</v>
      </c>
      <c r="I157" s="102"/>
    </row>
    <row r="158" spans="1:9" ht="48" customHeight="1" x14ac:dyDescent="0.2">
      <c r="A158" s="243" t="str">
        <f>'HECVAT - Full'!A154</f>
        <v>DATA-14</v>
      </c>
      <c r="B158" s="243" t="str">
        <f>'HECVAT - Full'!B154</f>
        <v>Are you performing off site backups? (i.e. digitally moved off site)</v>
      </c>
      <c r="C158" s="414" t="str">
        <f>'HECVAT - Full'!C154</f>
        <v>Yes</v>
      </c>
      <c r="D158" s="414"/>
      <c r="E158" s="360" t="s">
        <v>2418</v>
      </c>
      <c r="F158" s="244" t="s">
        <v>2592</v>
      </c>
      <c r="G158" s="243"/>
      <c r="H158" s="245">
        <f>VLOOKUP(A158,Questions!B$25:T$297,16,FALSE)</f>
        <v>20</v>
      </c>
      <c r="I158" s="246"/>
    </row>
    <row r="159" spans="1:9" ht="48" customHeight="1" x14ac:dyDescent="0.2">
      <c r="A159" s="190" t="str">
        <f>'HECVAT - Full'!A155</f>
        <v>DATA-15</v>
      </c>
      <c r="B159" s="190" t="str">
        <f>'HECVAT - Full'!B155</f>
        <v>Are physical backups taken off site? (i.e. physically moved off site)</v>
      </c>
      <c r="C159" s="229" t="str">
        <f>'HECVAT - Full'!C155</f>
        <v>No</v>
      </c>
      <c r="D159" s="229" t="str">
        <f>'HECVAT - Full'!D155</f>
        <v>We do not utilize physical backups.</v>
      </c>
      <c r="E159" s="312" t="s">
        <v>2418</v>
      </c>
      <c r="F159" s="312" t="str">
        <f>VLOOKUP($A159,Questions!B$3:T$258,12,FALSE)</f>
        <v>Yes</v>
      </c>
      <c r="G159" s="190"/>
      <c r="H159" s="229">
        <f>VLOOKUP(A159,Questions!B$25:T$297,16,FALSE)</f>
        <v>20</v>
      </c>
      <c r="I159" s="102"/>
    </row>
    <row r="160" spans="1:9" ht="48" customHeight="1" x14ac:dyDescent="0.2">
      <c r="A160" s="243" t="str">
        <f>'HECVAT - Full'!A156</f>
        <v>DATA-16</v>
      </c>
      <c r="B160" s="243" t="str">
        <f>'HECVAT - Full'!B156</f>
        <v>Do backups containing the institution's data ever leave the Institution's Data Zone either physically or via network routing?</v>
      </c>
      <c r="C160" s="313" t="str">
        <f>'HECVAT - Full'!C156</f>
        <v>No</v>
      </c>
      <c r="D160" s="313"/>
      <c r="E160" s="360" t="s">
        <v>2418</v>
      </c>
      <c r="F160" s="244" t="s">
        <v>2592</v>
      </c>
      <c r="G160" s="243"/>
      <c r="H160" s="313">
        <f>VLOOKUP(A160,Questions!B$25:T$297,16,FALSE)</f>
        <v>25</v>
      </c>
      <c r="I160" s="246"/>
    </row>
    <row r="161" spans="1:9" ht="48" customHeight="1" x14ac:dyDescent="0.2">
      <c r="A161" s="190" t="str">
        <f>'HECVAT - Full'!A157</f>
        <v>DATA-17</v>
      </c>
      <c r="B161" s="190" t="str">
        <f>'HECVAT - Full'!B157</f>
        <v>Are data backups encrypted?</v>
      </c>
      <c r="C161" s="229" t="str">
        <f>'HECVAT - Full'!C157</f>
        <v>Yes</v>
      </c>
      <c r="D161" s="229" t="str">
        <f>'HECVAT - Full'!D157</f>
        <v xml:space="preserve">All data is encrypted using AES-256 </v>
      </c>
      <c r="E161" s="312" t="s">
        <v>2418</v>
      </c>
      <c r="F161" s="312" t="str">
        <f>VLOOKUP($A161,Questions!B$3:T$258,12,FALSE)</f>
        <v>Yes</v>
      </c>
      <c r="G161" s="190"/>
      <c r="H161" s="229">
        <f>VLOOKUP(A161,Questions!B$25:T$297,16,FALSE)</f>
        <v>15</v>
      </c>
      <c r="I161" s="102"/>
    </row>
    <row r="162" spans="1:9" ht="48" customHeight="1" x14ac:dyDescent="0.2">
      <c r="A162" s="190" t="str">
        <f>'HECVAT - Full'!A158</f>
        <v>DATA-18</v>
      </c>
      <c r="B162" s="190" t="str">
        <f>'HECVAT - Full'!B158</f>
        <v>Do you have a cryptographic key management process (generation, exchange, storage, safeguards, use, vetting, and replacement), that is documented and currently implemented, for all system components? (e.g. database, system, web, etc.)</v>
      </c>
      <c r="C162" s="229" t="str">
        <f>'HECVAT - Full'!C158</f>
        <v>Yes</v>
      </c>
      <c r="D162" s="229" t="str">
        <f>'HECVAT - Full'!D158</f>
        <v>The cryptographic keys for all the platform encrypted resources are opaquely stored in Amazon/Google KMS and are set to rotate at least annually.  Some more sensitives keys are rotated on a monthly basis, or on-demand when we suspect a key might have been compromised.
Data is fully encrypted on a secure network
Data is encrypted in-transit using SHA-256 and RSA 2048
Data is encrypted in transit and at rest</v>
      </c>
      <c r="E162" s="312" t="s">
        <v>2418</v>
      </c>
      <c r="F162" s="312" t="str">
        <f>VLOOKUP($A162,Questions!B$3:T$258,12,FALSE)</f>
        <v>Yes</v>
      </c>
      <c r="G162" s="190"/>
      <c r="H162" s="229">
        <f>VLOOKUP(A162,Questions!B$25:T$297,16,FALSE)</f>
        <v>10</v>
      </c>
      <c r="I162" s="102"/>
    </row>
    <row r="163" spans="1:9" ht="48" customHeight="1" x14ac:dyDescent="0.2">
      <c r="A163" s="190" t="str">
        <f>'HECVAT - Full'!A159</f>
        <v>DATA-19</v>
      </c>
      <c r="B163" s="190" t="str">
        <f>'HECVAT - Full'!B159</f>
        <v>Do you have a media handling process, that is documented and currently implemented that meets established business needs and regulatory requirements, including end-of-life, repurposing, and data sanitization procedures?</v>
      </c>
      <c r="C163" s="229" t="str">
        <f>'HECVAT - Full'!C159</f>
        <v>Yes</v>
      </c>
      <c r="D163" s="229" t="str">
        <f>'HECVAT - Full'!D159</f>
        <v>We do have a formal media handling policy which covers:
1. Standard Statement
2. Scope and Application of the Standard
3. Definitions
4. Media Handling an Disposal Standard
  a. Management of removable media
  b. Disposal of Media
  c. Physical Media Transfer
5. Enformcement
6. References
For end-of-life, repurposing and data sanitization, we follow the standard DoD process to ensure the integrity of the Institution's data.</v>
      </c>
      <c r="E163" s="312" t="s">
        <v>2418</v>
      </c>
      <c r="F163" s="312" t="str">
        <f>VLOOKUP($A163,Questions!B$3:T$258,12,FALSE)</f>
        <v>Yes</v>
      </c>
      <c r="G163" s="190"/>
      <c r="H163" s="229">
        <f>VLOOKUP(A163,Questions!B$25:T$297,16,FALSE)</f>
        <v>20</v>
      </c>
      <c r="I163" s="102"/>
    </row>
    <row r="164" spans="1:9" ht="48" customHeight="1" x14ac:dyDescent="0.2">
      <c r="A164" s="190" t="str">
        <f>'HECVAT - Full'!A160</f>
        <v>DATA-20</v>
      </c>
      <c r="B164" s="190" t="str">
        <f>'HECVAT - Full'!B160</f>
        <v>Does the process described in DATA-19 adhere to DoD 5220.22-M and/or NIST SP 800-88 standards?</v>
      </c>
      <c r="C164" s="229" t="str">
        <f>'HECVAT - Full'!C160</f>
        <v>Yes</v>
      </c>
      <c r="D164" s="229" t="str">
        <f>'HECVAT - Full'!D160</f>
        <v>All media is destroyed based on DoD standards</v>
      </c>
      <c r="E164" s="312" t="s">
        <v>2418</v>
      </c>
      <c r="F164" s="312" t="str">
        <f>VLOOKUP($A164,Questions!B$3:T$258,12,FALSE)</f>
        <v>Yes</v>
      </c>
      <c r="G164" s="190"/>
      <c r="H164" s="229">
        <f>VLOOKUP(A164,Questions!B$25:T$297,16,FALSE)</f>
        <v>20</v>
      </c>
      <c r="I164" s="102"/>
    </row>
    <row r="165" spans="1:9" ht="48" customHeight="1" x14ac:dyDescent="0.2">
      <c r="A165" s="190" t="str">
        <f>'HECVAT - Full'!A161</f>
        <v>DATA-21</v>
      </c>
      <c r="B165" s="190" t="str">
        <f>'HECVAT - Full'!B161</f>
        <v>Is media used for long-term retention of business data and archival purposes stored in a secure, environmentally protected area?</v>
      </c>
      <c r="C165" s="229" t="str">
        <f>'HECVAT - Full'!C161</f>
        <v>Yes</v>
      </c>
      <c r="D165" s="229" t="str">
        <f>'HECVAT - Full'!D161</f>
        <v xml:space="preserve">Any data stored in our cloud providers are encrypted at-rest and housed in a separate region from production with security controls in place to restrict access to the devices containing the data, and is climate-controlled to protect from system failures caused by environmental extremes. </v>
      </c>
      <c r="E165" s="312" t="s">
        <v>2418</v>
      </c>
      <c r="F165" s="312" t="str">
        <f>VLOOKUP($A165,Questions!B$3:T$258,12,FALSE)</f>
        <v>Yes</v>
      </c>
      <c r="G165" s="190"/>
      <c r="H165" s="229">
        <f>VLOOKUP(A165,Questions!B$25:T$297,16,FALSE)</f>
        <v>25</v>
      </c>
      <c r="I165" s="102"/>
    </row>
    <row r="166" spans="1:9" ht="48" customHeight="1" x14ac:dyDescent="0.2">
      <c r="A166" s="190" t="str">
        <f>'HECVAT - Full'!A162</f>
        <v>DATA-22</v>
      </c>
      <c r="B166" s="190" t="str">
        <f>'HECVAT - Full'!B162</f>
        <v>Will you handle data in a FERPA compliant manner?</v>
      </c>
      <c r="C166" s="229" t="str">
        <f>'HECVAT - Full'!C162</f>
        <v>Yes</v>
      </c>
      <c r="D166" s="229" t="str">
        <f>'HECVAT - Full'!D162</f>
        <v>Liaison performs all services in compliance with all applicable laws and regulations, including the Family Educational Rights and Privacy Act (20 USC §1232g) (FERPA). FERPA is a federal law in the United States that protects the privacy of students' personally identifiable information (PII). Under FERPA, Liaison is considered to be a third-party vendor. 
Liaison only discloses information to authorized representatives of the schools. We obtain student consent to the disclosure of the information in the consent forms filed at set up.
All evaluation data, reports, files, surveys, and archived files are the property of the Institution. Institution can receive aggregated, anonymous, grouped data reports. These reports only contain data from users who have given their permission to release their demographic and/or performance data for anonymous aggregated use by Institution.</v>
      </c>
      <c r="E166" s="312" t="s">
        <v>2418</v>
      </c>
      <c r="F166" s="312" t="str">
        <f>VLOOKUP($A166,Questions!B$3:T$258,12,FALSE)</f>
        <v>Yes</v>
      </c>
      <c r="G166" s="190"/>
      <c r="H166" s="229">
        <f>VLOOKUP(A166,Questions!B$25:T$297,16,FALSE)</f>
        <v>15</v>
      </c>
      <c r="I166" s="102"/>
    </row>
    <row r="167" spans="1:9" ht="48" customHeight="1" x14ac:dyDescent="0.2">
      <c r="A167" s="190" t="str">
        <f>'HECVAT - Full'!A163</f>
        <v>DATA-23</v>
      </c>
      <c r="B167" s="190" t="str">
        <f>'HECVAT - Full'!B163</f>
        <v>Does your staff (or third party) have access to Institutional data (e.g., financial, PHI or other sensitive information) through any means?</v>
      </c>
      <c r="C167" s="229" t="str">
        <f>'HECVAT - Full'!C163</f>
        <v>Yes</v>
      </c>
      <c r="D167" s="229" t="str">
        <f>'HECVAT - Full'!D163</f>
        <v>Access to production data is limited to a few individuals that need access to troubleshoot or correct data issues.  Access to customer data is restricted and auditable.</v>
      </c>
      <c r="E167" s="312" t="s">
        <v>2418</v>
      </c>
      <c r="F167" s="312" t="str">
        <f>VLOOKUP($A167,Questions!B$3:T$258,12,FALSE)</f>
        <v>Yes</v>
      </c>
      <c r="G167" s="190"/>
      <c r="H167" s="229">
        <f>VLOOKUP(A167,Questions!B$25:T$297,16,FALSE)</f>
        <v>20</v>
      </c>
      <c r="I167" s="102"/>
    </row>
    <row r="168" spans="1:9" ht="48" customHeight="1" x14ac:dyDescent="0.2">
      <c r="A168" s="190" t="str">
        <f>'HECVAT - Full'!A164</f>
        <v>DATA-24</v>
      </c>
      <c r="B168" s="190" t="str">
        <f>'HECVAT - Full'!B164</f>
        <v>Do you have a documented and currently implemented strategy for securing employee workstations when they work remotely? (i.e. not in a trusted computing environment)</v>
      </c>
      <c r="C168" s="229" t="str">
        <f>'HECVAT - Full'!C164</f>
        <v>Yes</v>
      </c>
      <c r="D168" s="229" t="str">
        <f>'HECVAT - Full'!D164</f>
        <v xml:space="preserve">We use next generation XDR technology that is in constant cloud contact for security issues detected, VPNs, and Multi-Factor access are all required for any Liaison account. </v>
      </c>
      <c r="E168" s="312" t="s">
        <v>2418</v>
      </c>
      <c r="F168" s="312" t="str">
        <f>VLOOKUP($A168,Questions!B$3:T$258,12,FALSE)</f>
        <v>Yes</v>
      </c>
      <c r="G168" s="190"/>
      <c r="H168" s="229">
        <f>VLOOKUP(A168,Questions!B$25:T$297,16,FALSE)</f>
        <v>20</v>
      </c>
      <c r="I168" s="102"/>
    </row>
    <row r="169" spans="1:9" ht="48" customHeight="1" x14ac:dyDescent="0.2">
      <c r="A169" s="441" t="str">
        <f>'HECVAT - Full'!A165</f>
        <v>Datacenter</v>
      </c>
      <c r="B169" s="442"/>
      <c r="C169" s="237" t="s">
        <v>1792</v>
      </c>
      <c r="D169" s="237" t="s">
        <v>13</v>
      </c>
      <c r="E169" s="237" t="s">
        <v>3139</v>
      </c>
      <c r="F169" s="238" t="s">
        <v>2582</v>
      </c>
      <c r="G169" s="238" t="s">
        <v>2583</v>
      </c>
      <c r="H169" s="238" t="s">
        <v>2398</v>
      </c>
      <c r="I169" s="238" t="s">
        <v>2584</v>
      </c>
    </row>
    <row r="170" spans="1:9" ht="48" customHeight="1" x14ac:dyDescent="0.2">
      <c r="A170" s="190" t="str">
        <f>'HECVAT - Full'!A166</f>
        <v>DCTR-01</v>
      </c>
      <c r="B170" s="190" t="str">
        <f>'HECVAT - Full'!B166</f>
        <v>Does the hosting provider have a SOC 2 Type 2 report available?</v>
      </c>
      <c r="C170" s="229" t="str">
        <f>'HECVAT - Full'!C166</f>
        <v>Yes</v>
      </c>
      <c r="D170" s="229" t="str">
        <f>'HECVAT - Full'!D166</f>
        <v>We can furnished the reports upon mutually executed NDA</v>
      </c>
      <c r="E170" s="312" t="s">
        <v>2418</v>
      </c>
      <c r="F170" s="312" t="str">
        <f>VLOOKUP($A170,Questions!B$3:T$258,12,FALSE)</f>
        <v>Yes</v>
      </c>
      <c r="G170" s="190"/>
      <c r="H170" s="229">
        <f>VLOOKUP(A170,Questions!B$25:T$297,16,FALSE)</f>
        <v>20</v>
      </c>
      <c r="I170" s="102"/>
    </row>
    <row r="171" spans="1:9" ht="48" customHeight="1" x14ac:dyDescent="0.2">
      <c r="A171" s="190" t="str">
        <f>'HECVAT - Full'!A167</f>
        <v>DCTR-02</v>
      </c>
      <c r="B171" s="190" t="str">
        <f>'HECVAT - Full'!B167</f>
        <v>Are you generally able to accommodate storing each institution's data within their geographic region?</v>
      </c>
      <c r="C171" s="229" t="str">
        <f>'HECVAT - Full'!C167</f>
        <v>Yes</v>
      </c>
      <c r="D171" s="229" t="str">
        <f>'HECVAT - Full'!D167</f>
        <v>AWS, Google, Armor Cloud and Salesforce have mutliple datacenters from where we can host the data.</v>
      </c>
      <c r="E171" s="312" t="s">
        <v>2418</v>
      </c>
      <c r="F171" s="312" t="str">
        <f>VLOOKUP($A171,Questions!B$3:T$258,12,FALSE)</f>
        <v>Yes</v>
      </c>
      <c r="G171" s="190"/>
      <c r="H171" s="229">
        <f>VLOOKUP(A171,Questions!B$25:T$297,16,FALSE)</f>
        <v>20</v>
      </c>
      <c r="I171" s="102"/>
    </row>
    <row r="172" spans="1:9" ht="48" customHeight="1" x14ac:dyDescent="0.2">
      <c r="A172" s="190" t="str">
        <f>'HECVAT - Full'!A168</f>
        <v>DCTR-03</v>
      </c>
      <c r="B172" s="190" t="str">
        <f>'HECVAT - Full'!B168</f>
        <v>Are the data centers staffed 24 hours a day, seven days a week (i.e., 24x7x365)?</v>
      </c>
      <c r="C172" s="229">
        <f>'HECVAT - Full'!C168</f>
        <v>0</v>
      </c>
      <c r="D172" s="229">
        <f>'HECVAT - Full'!D168</f>
        <v>0</v>
      </c>
      <c r="E172" s="312" t="s">
        <v>2418</v>
      </c>
      <c r="F172" s="312" t="str">
        <f>VLOOKUP($A172,Questions!B$3:T$258,12,FALSE)</f>
        <v>Yes</v>
      </c>
      <c r="G172" s="190"/>
      <c r="H172" s="229">
        <f>VLOOKUP(A172,Questions!B$25:T$297,16,FALSE)</f>
        <v>20</v>
      </c>
      <c r="I172" s="102"/>
    </row>
    <row r="173" spans="1:9" ht="48" customHeight="1" x14ac:dyDescent="0.2">
      <c r="A173" s="190" t="str">
        <f>'HECVAT - Full'!A169</f>
        <v>DCTR-04</v>
      </c>
      <c r="B173" s="190" t="str">
        <f>'HECVAT - Full'!B169</f>
        <v>Are your servers separated from other companies via a physical barrier, such as a cage or hardened walls?</v>
      </c>
      <c r="C173" s="229">
        <f>'HECVAT - Full'!C169</f>
        <v>0</v>
      </c>
      <c r="D173" s="229">
        <f>'HECVAT - Full'!D169</f>
        <v>0</v>
      </c>
      <c r="E173" s="312" t="s">
        <v>2418</v>
      </c>
      <c r="F173" s="312" t="str">
        <f>VLOOKUP($A173,Questions!B$3:T$258,12,FALSE)</f>
        <v>Yes</v>
      </c>
      <c r="G173" s="190"/>
      <c r="H173" s="229">
        <f>VLOOKUP(A173,Questions!B$25:T$297,16,FALSE)</f>
        <v>20</v>
      </c>
      <c r="I173" s="102"/>
    </row>
    <row r="174" spans="1:9" ht="48" customHeight="1" x14ac:dyDescent="0.2">
      <c r="A174" s="190" t="str">
        <f>'HECVAT - Full'!A170</f>
        <v>DCTR-05</v>
      </c>
      <c r="B174" s="190" t="str">
        <f>'HECVAT - Full'!B170</f>
        <v>Does a physical barrier fully enclose the physical space preventing unauthorized physical contact with any of your devices?</v>
      </c>
      <c r="C174" s="229">
        <f>'HECVAT - Full'!C170</f>
        <v>0</v>
      </c>
      <c r="D174" s="229">
        <f>'HECVAT - Full'!D170</f>
        <v>0</v>
      </c>
      <c r="E174" s="312" t="s">
        <v>2418</v>
      </c>
      <c r="F174" s="312" t="str">
        <f>VLOOKUP($A174,Questions!B$3:T$258,12,FALSE)</f>
        <v>Yes</v>
      </c>
      <c r="G174" s="190"/>
      <c r="H174" s="229">
        <f>VLOOKUP(A174,Questions!B$25:T$297,16,FALSE)</f>
        <v>25</v>
      </c>
      <c r="I174" s="102"/>
    </row>
    <row r="175" spans="1:9" ht="48" customHeight="1" x14ac:dyDescent="0.2">
      <c r="A175" s="190" t="str">
        <f>'HECVAT - Full'!A171</f>
        <v>DCTR-06</v>
      </c>
      <c r="B175" s="190" t="str">
        <f>'HECVAT - Full'!B171</f>
        <v>Are your primary and secondary data centers geographically diverse?</v>
      </c>
      <c r="C175" s="229" t="str">
        <f>'HECVAT - Full'!C171</f>
        <v>Yes</v>
      </c>
      <c r="D175" s="229" t="str">
        <f>'HECVAT - Full'!D171</f>
        <v>Typically, East region is production and West region is secondary site.</v>
      </c>
      <c r="E175" s="312" t="s">
        <v>2418</v>
      </c>
      <c r="F175" s="312" t="str">
        <f>VLOOKUP($A175,Questions!B$3:T$258,12,FALSE)</f>
        <v>Yes</v>
      </c>
      <c r="G175" s="190"/>
      <c r="H175" s="229">
        <f>VLOOKUP(A175,Questions!B$25:T$297,16,FALSE)</f>
        <v>20</v>
      </c>
      <c r="I175" s="102"/>
    </row>
    <row r="176" spans="1:9" ht="48" customHeight="1" x14ac:dyDescent="0.2">
      <c r="A176" s="190" t="str">
        <f>'HECVAT - Full'!A172</f>
        <v>DCTR-07</v>
      </c>
      <c r="B176" s="190" t="str">
        <f>'HECVAT - Full'!B172</f>
        <v>If outsourced or co-located, is there a contract in place to prevent data from leaving the Institution's Data Zone?</v>
      </c>
      <c r="C176" s="312" t="str">
        <f>'HECVAT - Full'!C172</f>
        <v>Other</v>
      </c>
      <c r="D176" s="312" t="str">
        <f>'HECVAT - Full'!D172</f>
        <v>We control the residency of all our data.  We have controls in place to prevent the use of non-approved regions.</v>
      </c>
      <c r="E176" s="312" t="s">
        <v>2418</v>
      </c>
      <c r="F176" s="312" t="str">
        <f>VLOOKUP($A176,Questions!B$3:T$258,12,FALSE)</f>
        <v>Yes</v>
      </c>
      <c r="G176" s="190"/>
      <c r="H176" s="190">
        <f>VLOOKUP(A176,Questions!B$25:T$297,16,FALSE)</f>
        <v>20</v>
      </c>
      <c r="I176" s="190"/>
    </row>
    <row r="177" spans="1:9" ht="48" customHeight="1" x14ac:dyDescent="0.2">
      <c r="A177" s="190" t="str">
        <f>'HECVAT - Full'!A173</f>
        <v>DCTR-08</v>
      </c>
      <c r="B177" s="190" t="str">
        <f>'HECVAT - Full'!B173</f>
        <v>What Tier Level is your data center (per levels defined by the Uptime Institute)?</v>
      </c>
      <c r="C177" s="229">
        <f>'HECVAT - Full'!C173</f>
        <v>0</v>
      </c>
      <c r="D177" s="229">
        <f>'HECVAT - Full'!D173</f>
        <v>0</v>
      </c>
      <c r="E177" s="312" t="s">
        <v>2418</v>
      </c>
      <c r="F177" s="312" t="str">
        <f>VLOOKUP($A177,Questions!B$3:T$258,12,FALSE)</f>
        <v>Yes</v>
      </c>
      <c r="G177" s="190"/>
      <c r="H177" s="229">
        <f>VLOOKUP(A177,Questions!B$25:T$297,16,FALSE)</f>
        <v>20</v>
      </c>
      <c r="I177" s="102"/>
    </row>
    <row r="178" spans="1:9" ht="48" customHeight="1" x14ac:dyDescent="0.2">
      <c r="A178" s="190" t="str">
        <f>'HECVAT - Full'!A174</f>
        <v>DCTR-09</v>
      </c>
      <c r="B178" s="190" t="str">
        <f>'HECVAT - Full'!B174</f>
        <v>Is the service hosted in a high availability environment?</v>
      </c>
      <c r="C178" s="229" t="str">
        <f>'HECVAT - Full'!C174</f>
        <v>Yes</v>
      </c>
      <c r="D178" s="229" t="str">
        <f>'HECVAT - Full'!D174</f>
        <v xml:space="preserve">Liaison utilizes the most high-availability data centers available in the form of redundant and geographically dispersed services as well as Tier 3 SOC-2 Type II certified physical data center(s). </v>
      </c>
      <c r="E178" s="312" t="s">
        <v>2418</v>
      </c>
      <c r="F178" s="312" t="str">
        <f>VLOOKUP($A178,Questions!B$3:T$258,12,FALSE)</f>
        <v>Yes</v>
      </c>
      <c r="G178" s="190"/>
      <c r="H178" s="229">
        <f>VLOOKUP(A178,Questions!B$25:T$297,16,FALSE)</f>
        <v>20</v>
      </c>
      <c r="I178" s="102"/>
    </row>
    <row r="179" spans="1:9" ht="48" customHeight="1" x14ac:dyDescent="0.2">
      <c r="A179" s="243" t="str">
        <f>'HECVAT - Full'!A175</f>
        <v>DCTR-10</v>
      </c>
      <c r="B179" s="243" t="str">
        <f>'HECVAT - Full'!B175</f>
        <v xml:space="preserve">Is redundant power available for all datacenters where institution data will reside? </v>
      </c>
      <c r="C179" s="243">
        <f>'HECVAT - Full'!C175</f>
        <v>0</v>
      </c>
      <c r="D179" s="312">
        <f>'HECVAT - Full'!D175</f>
        <v>0</v>
      </c>
      <c r="E179" s="312" t="s">
        <v>2418</v>
      </c>
      <c r="F179" s="312" t="str">
        <f>VLOOKUP($A179,Questions!B$3:T$258,12,FALSE)</f>
        <v>Yes</v>
      </c>
      <c r="G179" s="243"/>
      <c r="H179" s="359">
        <f>VLOOKUP(A179,Questions!B$25:T$297,16,FALSE)</f>
        <v>20</v>
      </c>
      <c r="I179" s="243"/>
    </row>
    <row r="180" spans="1:9" ht="48" customHeight="1" x14ac:dyDescent="0.2">
      <c r="A180" s="190" t="str">
        <f>'HECVAT - Full'!A176</f>
        <v>DCTR-11</v>
      </c>
      <c r="B180" s="190" t="str">
        <f>'HECVAT - Full'!B176</f>
        <v>Are redundant power strategies tested?</v>
      </c>
      <c r="C180" s="229">
        <f>'HECVAT - Full'!C176</f>
        <v>0</v>
      </c>
      <c r="D180" s="229">
        <f>'HECVAT - Full'!D176</f>
        <v>0</v>
      </c>
      <c r="E180" s="312" t="s">
        <v>2418</v>
      </c>
      <c r="F180" s="312" t="str">
        <f>VLOOKUP($A180,Questions!B$3:T$258,12,FALSE)</f>
        <v>Yes</v>
      </c>
      <c r="G180" s="190"/>
      <c r="H180" s="229">
        <f>VLOOKUP(A180,Questions!B$25:T$297,16,FALSE)</f>
        <v>25</v>
      </c>
      <c r="I180" s="102"/>
    </row>
    <row r="181" spans="1:9" ht="48" customHeight="1" x14ac:dyDescent="0.2">
      <c r="A181" s="190" t="str">
        <f>'HECVAT - Full'!A177</f>
        <v>DCTR-12</v>
      </c>
      <c r="B181" s="190" t="str">
        <f>'HECVAT - Full'!B177</f>
        <v>Describe or provide a reference to the availability of cooling and fire suppression systems in all datacenters where institution data will reside.</v>
      </c>
      <c r="C181" s="229">
        <f>'HECVAT - Full'!C177</f>
        <v>0</v>
      </c>
      <c r="D181" s="229">
        <f>'HECVAT - Full'!D177</f>
        <v>0</v>
      </c>
      <c r="E181" s="312" t="s">
        <v>2418</v>
      </c>
      <c r="F181" s="312" t="str">
        <f>VLOOKUP($A181,Questions!B$3:T$258,12,FALSE)</f>
        <v>Yes</v>
      </c>
      <c r="G181" s="190"/>
      <c r="H181" s="229">
        <f>VLOOKUP(A181,Questions!B$25:T$297,16,FALSE)</f>
        <v>20</v>
      </c>
      <c r="I181" s="102"/>
    </row>
    <row r="182" spans="1:9" ht="48" customHeight="1" x14ac:dyDescent="0.2">
      <c r="A182" s="190" t="str">
        <f>'HECVAT - Full'!A178</f>
        <v>DCTR-13</v>
      </c>
      <c r="B182" s="190" t="str">
        <f>'HECVAT - Full'!B178</f>
        <v>Do you have Internet Service Provider (ISP) Redundancy?</v>
      </c>
      <c r="C182" s="312">
        <f>'HECVAT - Full'!C178</f>
        <v>0</v>
      </c>
      <c r="D182" s="312">
        <f>'HECVAT - Full'!D178</f>
        <v>0</v>
      </c>
      <c r="E182" s="312" t="s">
        <v>2418</v>
      </c>
      <c r="F182" s="312" t="str">
        <f>VLOOKUP($A182,Questions!B$3:T$258,12,FALSE)</f>
        <v>Yes</v>
      </c>
      <c r="G182" s="190"/>
      <c r="H182" s="229">
        <f>VLOOKUP(A182,Questions!B$25:T$297,16,FALSE)</f>
        <v>20</v>
      </c>
      <c r="I182" s="102"/>
    </row>
    <row r="183" spans="1:9" s="190" customFormat="1" ht="48" customHeight="1" x14ac:dyDescent="0.2">
      <c r="A183" s="190" t="s">
        <v>243</v>
      </c>
      <c r="B183" s="190" t="str">
        <f>'HECVAT - Full'!B179</f>
        <v>Does every datacenter where the Institution's data will reside have multiple telephone company or network provider entrances to the facility?</v>
      </c>
      <c r="C183" s="312">
        <f>'HECVAT - Full'!C179</f>
        <v>0</v>
      </c>
      <c r="D183" s="312">
        <f>'HECVAT - Full'!D179</f>
        <v>0</v>
      </c>
      <c r="E183" s="312" t="s">
        <v>2418</v>
      </c>
      <c r="F183" s="312" t="str">
        <f>VLOOKUP($A183,Questions!B$3:T$258,12,FALSE)</f>
        <v>Yes</v>
      </c>
      <c r="H183" s="312">
        <f>VLOOKUP(A183,Questions!B$25:T$297,16,FALSE)</f>
        <v>20</v>
      </c>
      <c r="I183" s="102"/>
    </row>
    <row r="184" spans="1:9" s="190" customFormat="1" ht="48" customHeight="1" x14ac:dyDescent="0.2">
      <c r="A184" s="190" t="s">
        <v>244</v>
      </c>
      <c r="B184" s="190" t="str">
        <f>'HECVAT - Full'!B180</f>
        <v>Are you requiring multi-factor authentication for administrators of your cloud environment?</v>
      </c>
      <c r="C184" s="312">
        <f>'HECVAT - Full'!C180</f>
        <v>0</v>
      </c>
      <c r="D184" s="312">
        <f>'HECVAT - Full'!D180</f>
        <v>0</v>
      </c>
      <c r="E184" s="312" t="s">
        <v>2418</v>
      </c>
      <c r="F184" s="312" t="str">
        <f>VLOOKUP($A184,Questions!B$3:T$258,12,FALSE)</f>
        <v>Yes</v>
      </c>
      <c r="H184" s="312">
        <f>VLOOKUP(A184,Questions!B$25:T$297,16,FALSE)</f>
        <v>20</v>
      </c>
      <c r="I184" s="102"/>
    </row>
    <row r="185" spans="1:9" s="190" customFormat="1" ht="48" customHeight="1" x14ac:dyDescent="0.2">
      <c r="A185" s="190" t="s">
        <v>245</v>
      </c>
      <c r="B185" s="190" t="str">
        <f>'HECVAT - Full'!B181</f>
        <v>Are you using your cloud providers available hardening tools or pre-hardened images?</v>
      </c>
      <c r="C185" s="312">
        <f>'HECVAT - Full'!C181</f>
        <v>0</v>
      </c>
      <c r="D185" s="312">
        <f>'HECVAT - Full'!D181</f>
        <v>0</v>
      </c>
      <c r="E185" s="312" t="s">
        <v>2418</v>
      </c>
      <c r="F185" s="312" t="str">
        <f>VLOOKUP($A185,Questions!B$3:T$258,12,FALSE)</f>
        <v>Yes</v>
      </c>
      <c r="H185" s="312">
        <f>VLOOKUP(A185,Questions!B$25:T$297,16,FALSE)</f>
        <v>20</v>
      </c>
      <c r="I185" s="102"/>
    </row>
    <row r="186" spans="1:9" ht="48" customHeight="1" x14ac:dyDescent="0.2">
      <c r="A186" s="190" t="str">
        <f>'HECVAT - Full'!A182</f>
        <v>DCTR-17</v>
      </c>
      <c r="B186" s="190" t="str">
        <f>'HECVAT - Full'!B182</f>
        <v>Does your cloud vendor have access to your encryption keys?</v>
      </c>
      <c r="C186" s="229">
        <f>'HECVAT - Full'!C182</f>
        <v>0</v>
      </c>
      <c r="D186" s="229">
        <f>'HECVAT - Full'!D182</f>
        <v>0</v>
      </c>
      <c r="E186" s="312" t="s">
        <v>2418</v>
      </c>
      <c r="F186" s="312" t="str">
        <f>VLOOKUP($A186,Questions!B$3:T$258,12,FALSE)</f>
        <v>No</v>
      </c>
      <c r="G186" s="190"/>
      <c r="H186" s="229">
        <f>VLOOKUP(A186,Questions!B$25:T$297,16,FALSE)</f>
        <v>20</v>
      </c>
      <c r="I186" s="102"/>
    </row>
    <row r="187" spans="1:9" ht="48" customHeight="1" x14ac:dyDescent="0.2">
      <c r="A187" s="441" t="str">
        <f>'HECVAT - Full'!A183</f>
        <v>DRP - Respond to as many questions below as possible.</v>
      </c>
      <c r="B187" s="442"/>
      <c r="C187" s="237" t="s">
        <v>1792</v>
      </c>
      <c r="D187" s="237" t="s">
        <v>13</v>
      </c>
      <c r="E187" s="237" t="s">
        <v>3139</v>
      </c>
      <c r="F187" s="238" t="s">
        <v>2582</v>
      </c>
      <c r="G187" s="238" t="s">
        <v>2583</v>
      </c>
      <c r="H187" s="238" t="s">
        <v>2398</v>
      </c>
      <c r="I187" s="238" t="s">
        <v>2584</v>
      </c>
    </row>
    <row r="188" spans="1:9" ht="48" customHeight="1" x14ac:dyDescent="0.2">
      <c r="A188" s="190" t="str">
        <f>'HECVAT - Full'!A184</f>
        <v>DRPL-01</v>
      </c>
      <c r="B188" s="190" t="str">
        <f>'HECVAT - Full'!B184</f>
        <v>Describe or provide a reference to your Disaster Recovery Plan (DRP).</v>
      </c>
      <c r="C188" s="229" t="str">
        <f>'HECVAT - Full'!C184</f>
        <v>Here is the table of content of our disaster recovery plan.
 1. Outline of Disaster Recovery Plan
 2. Key personnel and contact information
 3. Backup Procedures
 4. Disaster Recovery Procedures
 5. Communication Plan
 6. Recovery Plan for AWS Site
 7. Restoration process
 8. Recovery plan practice and exercising
 9. Failback procedure
10. Plan changes or updates</v>
      </c>
      <c r="D188" s="229">
        <f>'HECVAT - Full'!D184</f>
        <v>0</v>
      </c>
      <c r="E188" s="312" t="s">
        <v>2418</v>
      </c>
      <c r="F188" s="312" t="str">
        <f>VLOOKUP($A188,Questions!B$3:T$258,12,FALSE)</f>
        <v>Yes</v>
      </c>
      <c r="G188" s="190"/>
      <c r="H188" s="229">
        <f>VLOOKUP(A188,Questions!B$25:T$297,16,FALSE)</f>
        <v>20</v>
      </c>
      <c r="I188" s="102"/>
    </row>
    <row r="189" spans="1:9" ht="48" customHeight="1" x14ac:dyDescent="0.2">
      <c r="A189" s="190" t="str">
        <f>'HECVAT - Full'!A185</f>
        <v>DRPL-02</v>
      </c>
      <c r="B189" s="190" t="str">
        <f>'HECVAT - Full'!B185</f>
        <v>Is an owner assigned who is responsible for the maintenance and review of the DRP?</v>
      </c>
      <c r="C189" s="229" t="str">
        <f>'HECVAT - Full'!C185</f>
        <v>Yes</v>
      </c>
      <c r="D189" s="229" t="str">
        <f>'HECVAT - Full'!D185</f>
        <v>As part of ISO 27001 and SOC-2 Type II compliance this is overseen by CTO/CISO</v>
      </c>
      <c r="E189" s="312" t="s">
        <v>2418</v>
      </c>
      <c r="F189" s="312" t="str">
        <f>VLOOKUP($A189,Questions!B$3:T$258,12,FALSE)</f>
        <v>Yes</v>
      </c>
      <c r="G189" s="190"/>
      <c r="H189" s="229">
        <f>VLOOKUP(A189,Questions!B$25:T$297,16,FALSE)</f>
        <v>15</v>
      </c>
      <c r="I189" s="102"/>
    </row>
    <row r="190" spans="1:9" ht="48" customHeight="1" x14ac:dyDescent="0.2">
      <c r="A190" s="190" t="str">
        <f>'HECVAT - Full'!A186</f>
        <v>DRPL-03</v>
      </c>
      <c r="B190" s="190" t="str">
        <f>'HECVAT - Full'!B186</f>
        <v>Can the Institution review your DRP and supporting documentation?</v>
      </c>
      <c r="C190" s="229" t="str">
        <f>'HECVAT - Full'!C186</f>
        <v>Yes</v>
      </c>
      <c r="D190" s="229" t="str">
        <f>'HECVAT - Full'!D186</f>
        <v>We can share our table of content.  We can do a formal review over a video conference call, as we do not share this document.</v>
      </c>
      <c r="E190" s="312" t="s">
        <v>2418</v>
      </c>
      <c r="F190" s="312" t="str">
        <f>VLOOKUP($A190,Questions!B$3:T$258,12,FALSE)</f>
        <v>Yes</v>
      </c>
      <c r="G190" s="190"/>
      <c r="H190" s="229">
        <f>VLOOKUP(A190,Questions!B$25:T$297,16,FALSE)</f>
        <v>25</v>
      </c>
      <c r="I190" s="102"/>
    </row>
    <row r="191" spans="1:9" ht="48" customHeight="1" x14ac:dyDescent="0.2">
      <c r="A191" s="190" t="str">
        <f>'HECVAT - Full'!A187</f>
        <v>DRPL-04</v>
      </c>
      <c r="B191" s="190" t="str">
        <f>'HECVAT - Full'!B187</f>
        <v>Are any disaster recovery locations outside the Institution's geographic region?</v>
      </c>
      <c r="C191" s="229" t="str">
        <f>'HECVAT - Full'!C187</f>
        <v>No</v>
      </c>
      <c r="D191" s="229" t="str">
        <f>'HECVAT - Full'!D187</f>
        <v>Our cloud providers provide datacenter diversity within the US and many other regions.  Based on the Institution geograhic region, we can ensure that the data reside with approved geographic regions.</v>
      </c>
      <c r="E191" s="312" t="s">
        <v>2418</v>
      </c>
      <c r="F191" s="312" t="str">
        <f>VLOOKUP($A191,Questions!B$3:T$258,12,FALSE)</f>
        <v>Yes</v>
      </c>
      <c r="G191" s="190"/>
      <c r="H191" s="229">
        <f>VLOOKUP(A191,Questions!B$25:T$297,16,FALSE)</f>
        <v>20</v>
      </c>
      <c r="I191" s="102"/>
    </row>
    <row r="192" spans="1:9" ht="48" customHeight="1" x14ac:dyDescent="0.2">
      <c r="A192" s="190" t="str">
        <f>'HECVAT - Full'!A188</f>
        <v>DRPL-05</v>
      </c>
      <c r="B192" s="190" t="str">
        <f>'HECVAT - Full'!B188</f>
        <v>Does your organization have a disaster recovery site or a contracted Disaster Recovery provider?</v>
      </c>
      <c r="C192" s="229" t="str">
        <f>'HECVAT - Full'!C188</f>
        <v>Yes</v>
      </c>
      <c r="D192" s="229" t="str">
        <f>'HECVAT - Full'!D188</f>
        <v xml:space="preserve">Liaison utilizes the most high-availability data centers available n the form of redundant and geographically dispersed services as well as Tier 3 SOC-2 Type II certified physical data center(s). </v>
      </c>
      <c r="E192" s="312" t="s">
        <v>2418</v>
      </c>
      <c r="F192" s="312" t="str">
        <f>VLOOKUP($A192,Questions!B$3:T$258,12,FALSE)</f>
        <v>Yes</v>
      </c>
      <c r="G192" s="190"/>
      <c r="H192" s="229">
        <f>VLOOKUP(A192,Questions!B$25:T$297,16,FALSE)</f>
        <v>20</v>
      </c>
      <c r="I192" s="102"/>
    </row>
    <row r="193" spans="1:9" ht="48" customHeight="1" x14ac:dyDescent="0.2">
      <c r="A193" s="190" t="str">
        <f>'HECVAT - Full'!A189</f>
        <v>DRPL-06</v>
      </c>
      <c r="B193" s="190" t="str">
        <f>'HECVAT - Full'!B189</f>
        <v>Does your organization conduct an annual test of relocating to this site for disaster recovery purposes?</v>
      </c>
      <c r="C193" s="229" t="str">
        <f>'HECVAT - Full'!C189</f>
        <v>Yes</v>
      </c>
      <c r="D193" s="229" t="str">
        <f>'HECVAT - Full'!D189</f>
        <v>This is tested operationaly throughout the year, at least once a year.</v>
      </c>
      <c r="E193" s="312" t="s">
        <v>2418</v>
      </c>
      <c r="F193" s="312" t="str">
        <f>VLOOKUP($A193,Questions!B$3:T$258,12,FALSE)</f>
        <v>Yes</v>
      </c>
      <c r="G193" s="190"/>
      <c r="H193" s="229">
        <f>VLOOKUP(A193,Questions!B$25:T$297,16,FALSE)</f>
        <v>20</v>
      </c>
      <c r="I193" s="102"/>
    </row>
    <row r="194" spans="1:9" ht="48" customHeight="1" x14ac:dyDescent="0.2">
      <c r="A194" s="190" t="str">
        <f>'HECVAT - Full'!A190</f>
        <v>DRPL-07</v>
      </c>
      <c r="B194" s="190" t="str">
        <f>'HECVAT - Full'!B190</f>
        <v>Is there a defined problem/issue escalation plan in your DRP for impacted clients?</v>
      </c>
      <c r="C194" s="229" t="str">
        <f>'HECVAT - Full'!C190</f>
        <v>Yes</v>
      </c>
      <c r="D194" s="229" t="str">
        <f>'HECVAT - Full'!D190</f>
        <v>Our DRP escalation process follows our Major Incident escalation plan.  Relevant information on incident (including Disaster Recovery) is communicated though our status page.  Our Customer Service Representative will also communicate the status through regular email communication to our affected customers.</v>
      </c>
      <c r="E194" s="312" t="s">
        <v>2418</v>
      </c>
      <c r="F194" s="312" t="str">
        <f>VLOOKUP($A194,Questions!B$3:T$258,12,FALSE)</f>
        <v>Yes</v>
      </c>
      <c r="G194" s="190"/>
      <c r="H194" s="229">
        <f>VLOOKUP(A194,Questions!B$25:T$297,16,FALSE)</f>
        <v>20</v>
      </c>
      <c r="I194" s="102"/>
    </row>
    <row r="195" spans="1:9" ht="48" customHeight="1" x14ac:dyDescent="0.2">
      <c r="A195" s="190" t="str">
        <f>'HECVAT - Full'!A191</f>
        <v>DRPL-08</v>
      </c>
      <c r="B195" s="190" t="str">
        <f>'HECVAT - Full'!B191</f>
        <v>Is there a documented communication plan in your DRP for impacted clients?</v>
      </c>
      <c r="C195" s="229" t="str">
        <f>'HECVAT - Full'!C191</f>
        <v>Yes</v>
      </c>
      <c r="D195" s="229" t="str">
        <f>'HECVAT - Full'!D191</f>
        <v>We follow our Major Incident communication plan.  Relevant information on incident (including Disaster Recovery) is communicated though our status page.  Our Customer Service Representative will also communicate the status through regular email communication to our affected customers.</v>
      </c>
      <c r="E195" s="312" t="s">
        <v>2418</v>
      </c>
      <c r="F195" s="312" t="str">
        <f>VLOOKUP($A195,Questions!B$3:T$258,12,FALSE)</f>
        <v>Yes</v>
      </c>
      <c r="G195" s="190"/>
      <c r="H195" s="229">
        <f>VLOOKUP(A195,Questions!B$25:T$297,16,FALSE)</f>
        <v>20</v>
      </c>
      <c r="I195" s="102"/>
    </row>
    <row r="196" spans="1:9" ht="48" customHeight="1" x14ac:dyDescent="0.2">
      <c r="A196" s="243" t="str">
        <f>'HECVAT - Full'!A192</f>
        <v>DRPL-09</v>
      </c>
      <c r="B196" s="243" t="str">
        <f>'HECVAT - Full'!B192</f>
        <v>Describe or provide a reference to how your disaster recovery plan is tested? (i.e. scope of DR tests, end-to-end testing, etc.)</v>
      </c>
      <c r="C196" s="414" t="str">
        <f>'HECVAT - Full'!C192</f>
        <v>Our DR test cover all services supporting our production environment.  We basically restore our production environment in a separate regions from production and run a series of smoke tests to confirm that all services are working as expected.</v>
      </c>
      <c r="D196" s="414"/>
      <c r="E196" s="365" t="s">
        <v>2418</v>
      </c>
      <c r="F196" s="244" t="s">
        <v>2592</v>
      </c>
      <c r="G196" s="243"/>
      <c r="H196" s="365">
        <f>VLOOKUP(A196,Questions!B$25:T$297,16,FALSE)</f>
        <v>20</v>
      </c>
      <c r="I196" s="102"/>
    </row>
    <row r="197" spans="1:9" ht="48" customHeight="1" x14ac:dyDescent="0.2">
      <c r="A197" s="190" t="str">
        <f>'HECVAT - Full'!A193</f>
        <v>DRPL-10</v>
      </c>
      <c r="B197" s="190" t="str">
        <f>'HECVAT - Full'!B193</f>
        <v>Has the Disaster Recovery Plan been tested in the last year?</v>
      </c>
      <c r="C197" s="229" t="str">
        <f>'HECVAT - Full'!C193</f>
        <v>Yes</v>
      </c>
      <c r="D197" s="229" t="str">
        <f>'HECVAT - Full'!D193</f>
        <v>All tests passed and met our recovery time objectives of 1 business day.</v>
      </c>
      <c r="E197" s="312" t="s">
        <v>2418</v>
      </c>
      <c r="F197" s="312" t="str">
        <f>VLOOKUP($A197,Questions!B$3:T$258,12,FALSE)</f>
        <v>Yes</v>
      </c>
      <c r="G197" s="190"/>
      <c r="H197" s="229">
        <f>VLOOKUP(A197,Questions!B$25:T$297,16,FALSE)</f>
        <v>25</v>
      </c>
      <c r="I197" s="102"/>
    </row>
    <row r="198" spans="1:9" ht="48" customHeight="1" x14ac:dyDescent="0.2">
      <c r="A198" s="190" t="str">
        <f>'HECVAT - Full'!A194</f>
        <v>DRPL-11</v>
      </c>
      <c r="B198" s="190" t="str">
        <f>'HECVAT - Full'!B194</f>
        <v>Are all components of the DRP reviewed at least annually and updated as needed to reflect change?</v>
      </c>
      <c r="C198" s="229" t="str">
        <f>'HECVAT - Full'!C194</f>
        <v>Yes</v>
      </c>
      <c r="D198" s="229" t="str">
        <f>'HECVAT - Full'!D194</f>
        <v>As we recover our production environment, all components are reviewed anc confirmed to be operational.  In the event that a service is not working, our DR procedure will be updated and a re-test is planned in the following 3 months.</v>
      </c>
      <c r="E198" s="312" t="s">
        <v>2418</v>
      </c>
      <c r="F198" s="312" t="str">
        <f>VLOOKUP($A198,Questions!B$3:T$258,12,FALSE)</f>
        <v>Yes</v>
      </c>
      <c r="G198" s="190"/>
      <c r="H198" s="229">
        <f>VLOOKUP(A198,Questions!B$25:T$297,16,FALSE)</f>
        <v>25</v>
      </c>
      <c r="I198" s="102"/>
    </row>
    <row r="199" spans="1:9" ht="48" customHeight="1" x14ac:dyDescent="0.2">
      <c r="A199" s="103" t="str">
        <f>'HECVAT - Full'!A195</f>
        <v>Firewalls, IDS, IPS, and Networking</v>
      </c>
      <c r="B199" s="103"/>
      <c r="C199" s="237" t="s">
        <v>1792</v>
      </c>
      <c r="D199" s="237" t="s">
        <v>13</v>
      </c>
      <c r="E199" s="237" t="s">
        <v>3139</v>
      </c>
      <c r="F199" s="238" t="s">
        <v>2582</v>
      </c>
      <c r="G199" s="238" t="s">
        <v>2583</v>
      </c>
      <c r="H199" s="238" t="s">
        <v>2398</v>
      </c>
      <c r="I199" s="238" t="s">
        <v>2584</v>
      </c>
    </row>
    <row r="200" spans="1:9" ht="48" customHeight="1" x14ac:dyDescent="0.2">
      <c r="A200" s="190" t="str">
        <f>'HECVAT - Full'!A196</f>
        <v>FIDP-01</v>
      </c>
      <c r="B200" s="190" t="str">
        <f>'HECVAT - Full'!B196</f>
        <v>Are you utilizing a stateful packet inspection (SPI) firewall?</v>
      </c>
      <c r="C200" s="229" t="str">
        <f>'HECVAT - Full'!C196</f>
        <v>Yes</v>
      </c>
      <c r="D200" s="229" t="str">
        <f>'HECVAT - Full'!D196</f>
        <v xml:space="preserve">We use devices at the edge where appropriate that are next gen, spi, app/user aware and have security blades. </v>
      </c>
      <c r="E200" s="312" t="s">
        <v>2418</v>
      </c>
      <c r="F200" s="312" t="str">
        <f>VLOOKUP($A200,Questions!B$3:T$258,12,FALSE)</f>
        <v>Yes</v>
      </c>
      <c r="G200" s="190"/>
      <c r="H200" s="229">
        <f>VLOOKUP(A200,Questions!B$25:T$297,16,FALSE)</f>
        <v>25</v>
      </c>
      <c r="I200" s="102"/>
    </row>
    <row r="201" spans="1:9" ht="48" customHeight="1" x14ac:dyDescent="0.2">
      <c r="A201" s="190" t="str">
        <f>'HECVAT - Full'!A197</f>
        <v>FIDP-02</v>
      </c>
      <c r="B201" s="190" t="str">
        <f>'HECVAT - Full'!B197</f>
        <v>Is authority for firewall change approval documented?  Please list approver names or titles in Additional Info</v>
      </c>
      <c r="C201" s="229" t="str">
        <f>'HECVAT - Full'!C197</f>
        <v>Yes</v>
      </c>
      <c r="D201" s="229" t="str">
        <f>'HECVAT - Full'!D197</f>
        <v xml:space="preserve">Security and Operations teams Management </v>
      </c>
      <c r="E201" s="312" t="s">
        <v>2418</v>
      </c>
      <c r="F201" s="312" t="str">
        <f>VLOOKUP($A201,Questions!B$3:T$258,12,FALSE)</f>
        <v>Yes</v>
      </c>
      <c r="G201" s="190"/>
      <c r="H201" s="229">
        <f>VLOOKUP(A201,Questions!B$25:T$297,16,FALSE)</f>
        <v>20</v>
      </c>
      <c r="I201" s="102"/>
    </row>
    <row r="202" spans="1:9" ht="48" customHeight="1" x14ac:dyDescent="0.2">
      <c r="A202" s="190" t="str">
        <f>'HECVAT - Full'!A198</f>
        <v>FIDP-03</v>
      </c>
      <c r="B202" s="190" t="str">
        <f>'HECVAT - Full'!B198</f>
        <v>Do you have a documented policy for firewall change requests?</v>
      </c>
      <c r="C202" s="312" t="str">
        <f>'HECVAT - Full'!C198</f>
        <v>Yes</v>
      </c>
      <c r="D202" s="312" t="str">
        <f>'HECVAT - Full'!D198</f>
        <v xml:space="preserve">Firewall policy changes flow through the same Change Management process as any production system is in-scope. </v>
      </c>
      <c r="E202" s="312" t="s">
        <v>2418</v>
      </c>
      <c r="F202" s="312" t="str">
        <f>VLOOKUP($A202,Questions!B$3:T$258,12,FALSE)</f>
        <v>Yes</v>
      </c>
      <c r="G202" s="190"/>
      <c r="H202" s="312">
        <f>VLOOKUP(A202,Questions!B$25:T$297,16,FALSE)</f>
        <v>25</v>
      </c>
      <c r="I202" s="102"/>
    </row>
    <row r="203" spans="1:9" ht="48" customHeight="1" x14ac:dyDescent="0.2">
      <c r="A203" s="190" t="str">
        <f>'HECVAT - Full'!A199</f>
        <v>FIDP-04</v>
      </c>
      <c r="B203" s="190" t="str">
        <f>'HECVAT - Full'!B199</f>
        <v>Have you implemented an Intrusion Detection System (network-based)?</v>
      </c>
      <c r="C203" s="229" t="str">
        <f>'HECVAT - Full'!C199</f>
        <v>Yes</v>
      </c>
      <c r="D203" s="229" t="str">
        <f>'HECVAT - Full'!D199</f>
        <v xml:space="preserve">Sensors for the IDS are deployed through entire Liaison infrastructure reporting into the cloud and analyzed by humans after correlation events. </v>
      </c>
      <c r="E203" s="312" t="s">
        <v>2418</v>
      </c>
      <c r="F203" s="312" t="str">
        <f>VLOOKUP($A203,Questions!B$3:T$258,12,FALSE)</f>
        <v>Yes</v>
      </c>
      <c r="G203" s="190"/>
      <c r="H203" s="229">
        <f>VLOOKUP(A203,Questions!B$25:T$297,16,FALSE)</f>
        <v>25</v>
      </c>
      <c r="I203" s="102"/>
    </row>
    <row r="204" spans="1:9" ht="48" customHeight="1" x14ac:dyDescent="0.2">
      <c r="A204" s="190" t="str">
        <f>'HECVAT - Full'!A200</f>
        <v>FIDP-05</v>
      </c>
      <c r="B204" s="190" t="str">
        <f>'HECVAT - Full'!B200</f>
        <v>Have you implemented an Intrusion Prevention System (network-based)?</v>
      </c>
      <c r="C204" s="229" t="str">
        <f>'HECVAT - Full'!C200</f>
        <v>Yes</v>
      </c>
      <c r="D204" s="229" t="str">
        <f>'HECVAT - Full'!D200</f>
        <v>Centralized next-generation endpoint protection</v>
      </c>
      <c r="E204" s="312" t="s">
        <v>2418</v>
      </c>
      <c r="F204" s="312" t="str">
        <f>VLOOKUP($A204,Questions!B$3:T$258,12,FALSE)</f>
        <v>Yes</v>
      </c>
      <c r="G204" s="190"/>
      <c r="H204" s="229">
        <f>VLOOKUP(A204,Questions!B$25:T$297,16,FALSE)</f>
        <v>20</v>
      </c>
      <c r="I204" s="102"/>
    </row>
    <row r="205" spans="1:9" ht="48" customHeight="1" x14ac:dyDescent="0.2">
      <c r="A205" s="190" t="str">
        <f>'HECVAT - Full'!A201</f>
        <v>FIDP-06</v>
      </c>
      <c r="B205" s="190" t="str">
        <f>'HECVAT - Full'!B201</f>
        <v>Do you employ host-based intrusion detection?</v>
      </c>
      <c r="C205" s="229" t="str">
        <f>'HECVAT - Full'!C201</f>
        <v>Yes</v>
      </c>
      <c r="D205" s="229" t="str">
        <f>'HECVAT - Full'!D201</f>
        <v>Cloud integrated next gen</v>
      </c>
      <c r="E205" s="312" t="s">
        <v>2418</v>
      </c>
      <c r="F205" s="312" t="str">
        <f>VLOOKUP($A205,Questions!B$3:T$258,12,FALSE)</f>
        <v>Yes</v>
      </c>
      <c r="G205" s="190"/>
      <c r="H205" s="229">
        <f>VLOOKUP(A205,Questions!B$25:T$297,16,FALSE)</f>
        <v>25</v>
      </c>
      <c r="I205" s="102"/>
    </row>
    <row r="206" spans="1:9" ht="48" customHeight="1" x14ac:dyDescent="0.2">
      <c r="A206" s="190" t="str">
        <f>'HECVAT - Full'!A202</f>
        <v>FIDP-07</v>
      </c>
      <c r="B206" s="190" t="str">
        <f>'HECVAT - Full'!B202</f>
        <v>Do you employ host-based intrusion prevention?</v>
      </c>
      <c r="C206" s="229" t="str">
        <f>'HECVAT - Full'!C202</f>
        <v>Yes</v>
      </c>
      <c r="D206" s="229" t="str">
        <f>'HECVAT - Full'!D202</f>
        <v>Cloud integrated next gen</v>
      </c>
      <c r="E206" s="312" t="s">
        <v>2418</v>
      </c>
      <c r="F206" s="312" t="str">
        <f>VLOOKUP($A206,Questions!B$3:T$258,12,FALSE)</f>
        <v>Yes</v>
      </c>
      <c r="G206" s="190"/>
      <c r="H206" s="229">
        <f>VLOOKUP(A206,Questions!B$25:T$297,16,FALSE)</f>
        <v>20</v>
      </c>
      <c r="I206" s="102"/>
    </row>
    <row r="207" spans="1:9" ht="48" customHeight="1" x14ac:dyDescent="0.2">
      <c r="A207" s="190" t="str">
        <f>'HECVAT - Full'!A203</f>
        <v>FIDP-08</v>
      </c>
      <c r="B207" s="190" t="str">
        <f>'HECVAT - Full'!B203</f>
        <v>Are you employing any next-generation persistent threat (NGPT) monitoring?</v>
      </c>
      <c r="C207" s="229" t="str">
        <f>'HECVAT - Full'!C203</f>
        <v>Yes</v>
      </c>
      <c r="D207" s="229" t="str">
        <f>'HECVAT - Full'!D203</f>
        <v xml:space="preserve">tied into SIEM and endpoint detection response capabilities that also correlate data with AI driven cloud engines. </v>
      </c>
      <c r="E207" s="312" t="s">
        <v>2418</v>
      </c>
      <c r="F207" s="312" t="str">
        <f>VLOOKUP($A207,Questions!B$3:T$258,12,FALSE)</f>
        <v>Yes</v>
      </c>
      <c r="G207" s="190"/>
      <c r="H207" s="229">
        <f>VLOOKUP(A207,Questions!B$25:T$297,16,FALSE)</f>
        <v>20</v>
      </c>
      <c r="I207" s="102"/>
    </row>
    <row r="208" spans="1:9" ht="48" customHeight="1" x14ac:dyDescent="0.2">
      <c r="A208" s="190" t="str">
        <f>'HECVAT - Full'!A204</f>
        <v>FIDP-09</v>
      </c>
      <c r="B208" s="190" t="str">
        <f>'HECVAT - Full'!B204</f>
        <v>Do you monitor for intrusions on a 24x7x365 basis?</v>
      </c>
      <c r="C208" s="229" t="str">
        <f>'HECVAT - Full'!C204</f>
        <v>Yes</v>
      </c>
      <c r="D208" s="229" t="str">
        <f>'HECVAT - Full'!D204</f>
        <v>Together with SIEM and next gen / XDR endpoint we have alerting monitoring, correlation and review by human Security Operations Team 24/7/365…</v>
      </c>
      <c r="E208" s="312" t="s">
        <v>2418</v>
      </c>
      <c r="F208" s="312" t="str">
        <f>VLOOKUP($A208,Questions!B$3:T$258,12,FALSE)</f>
        <v>Yes</v>
      </c>
      <c r="G208" s="190"/>
      <c r="H208" s="229">
        <f>VLOOKUP(A208,Questions!B$25:T$297,16,FALSE)</f>
        <v>15</v>
      </c>
      <c r="I208" s="102"/>
    </row>
    <row r="209" spans="1:9" ht="48" customHeight="1" x14ac:dyDescent="0.2">
      <c r="A209" s="190" t="str">
        <f>'HECVAT - Full'!A205</f>
        <v>FIDP-10</v>
      </c>
      <c r="B209" s="190" t="str">
        <f>'HECVAT - Full'!B205</f>
        <v>Is intrusion monitoring performed internally or by a third-party service?</v>
      </c>
      <c r="C209" s="312" t="str">
        <f>'HECVAT - Full'!C205</f>
        <v>Yes</v>
      </c>
      <c r="D209" s="312" t="str">
        <f>'HECVAT - Full'!D205</f>
        <v>Both Liaison and 3rd party share in this monitoring</v>
      </c>
      <c r="E209" s="312" t="s">
        <v>2418</v>
      </c>
      <c r="F209" s="312" t="str">
        <f>VLOOKUP($A209,Questions!B$3:T$258,12,FALSE)</f>
        <v>Yes</v>
      </c>
      <c r="G209" s="190"/>
      <c r="H209" s="312">
        <f>VLOOKUP(A209,Questions!B$25:T$297,16,FALSE)</f>
        <v>20</v>
      </c>
      <c r="I209" s="102"/>
    </row>
    <row r="210" spans="1:9" ht="48" customHeight="1" x14ac:dyDescent="0.2">
      <c r="A210" s="190" t="str">
        <f>'HECVAT - Full'!A206</f>
        <v>FIDP-11</v>
      </c>
      <c r="B210" s="190" t="str">
        <f>'HECVAT - Full'!B206</f>
        <v>Are audit logs available for all changes to the network, firewall, IDS, and IPS systems?</v>
      </c>
      <c r="C210" s="312" t="str">
        <f>'HECVAT - Full'!C206</f>
        <v xml:space="preserve">Yes, SIEM for logging, correlation and alerting with live SOC team (3rd party) and internal security personnel for additional monitoring and response. </v>
      </c>
      <c r="D210" s="312">
        <f>'HECVAT - Full'!D206</f>
        <v>0</v>
      </c>
      <c r="E210" s="312" t="s">
        <v>2418</v>
      </c>
      <c r="F210" s="312" t="str">
        <f>VLOOKUP($A210,Questions!B$3:T$258,12,FALSE)</f>
        <v>Yes</v>
      </c>
      <c r="G210" s="190"/>
      <c r="H210" s="312">
        <f>VLOOKUP(A210,Questions!B$25:T$297,16,FALSE)</f>
        <v>25</v>
      </c>
      <c r="I210" s="102"/>
    </row>
    <row r="211" spans="1:9" ht="48" customHeight="1" x14ac:dyDescent="0.2">
      <c r="A211" s="441" t="str">
        <f>'HECVAT - Full'!A207</f>
        <v>Policies, Procedures, and Processes</v>
      </c>
      <c r="B211" s="442"/>
      <c r="C211" s="237" t="s">
        <v>1792</v>
      </c>
      <c r="D211" s="237" t="s">
        <v>13</v>
      </c>
      <c r="E211" s="237" t="s">
        <v>3139</v>
      </c>
      <c r="F211" s="238" t="s">
        <v>2582</v>
      </c>
      <c r="G211" s="238" t="s">
        <v>2583</v>
      </c>
      <c r="H211" s="238" t="s">
        <v>2398</v>
      </c>
      <c r="I211" s="238" t="s">
        <v>2584</v>
      </c>
    </row>
    <row r="212" spans="1:9" ht="48" customHeight="1" x14ac:dyDescent="0.2">
      <c r="A212" s="190" t="str">
        <f>'HECVAT - Full'!A208</f>
        <v>PPPR-01</v>
      </c>
      <c r="B212" s="190" t="str">
        <f>'HECVAT - Full'!B208</f>
        <v>Can you share the organization chart, mission statement, and policies for your information security unit?</v>
      </c>
      <c r="C212" s="229" t="str">
        <f>'HECVAT - Full'!C208</f>
        <v>Yes</v>
      </c>
      <c r="D212" s="229" t="str">
        <f>'HECVAT - Full'!D208</f>
        <v>All policies can be furnished upon mutually executed NDA</v>
      </c>
      <c r="E212" s="312" t="s">
        <v>2418</v>
      </c>
      <c r="F212" s="312" t="str">
        <f>VLOOKUP($A212,Questions!B$3:T$258,12,FALSE)</f>
        <v>Yes</v>
      </c>
      <c r="G212" s="190"/>
      <c r="H212" s="229">
        <f>VLOOKUP(A212,Questions!B$25:T$297,16,FALSE)</f>
        <v>20</v>
      </c>
      <c r="I212" s="102"/>
    </row>
    <row r="213" spans="1:9" ht="48" customHeight="1" x14ac:dyDescent="0.2">
      <c r="A213" s="190" t="str">
        <f>'HECVAT - Full'!A209</f>
        <v>PPPR-02</v>
      </c>
      <c r="B213" s="190" t="str">
        <f>'HECVAT - Full'!B209</f>
        <v>Do you have a documented patch management process?</v>
      </c>
      <c r="C213" s="229" t="str">
        <f>'HECVAT - Full'!C209</f>
        <v>Yes</v>
      </c>
      <c r="D213" s="229" t="str">
        <f>'HECVAT - Full'!D209</f>
        <v xml:space="preserve">Liaison's patch management process involves vulnerability scanning, and monthly patch deployment. In the event of an emergency patch being released the situation is assessed to determine if installing the patch outside of the monthly cycle is feasible and appropriate. All patches are installed on lower environment servers before being applied to production systems. </v>
      </c>
      <c r="E213" s="312" t="s">
        <v>2418</v>
      </c>
      <c r="F213" s="312" t="str">
        <f>VLOOKUP($A213,Questions!B$3:T$258,12,FALSE)</f>
        <v>Yes</v>
      </c>
      <c r="G213" s="190"/>
      <c r="H213" s="229">
        <f>VLOOKUP(A213,Questions!B$25:T$297,16,FALSE)</f>
        <v>25</v>
      </c>
      <c r="I213" s="102"/>
    </row>
    <row r="214" spans="1:9" ht="48" customHeight="1" x14ac:dyDescent="0.2">
      <c r="A214" s="190" t="str">
        <f>'HECVAT - Full'!A210</f>
        <v>PPPR-03</v>
      </c>
      <c r="B214" s="190" t="str">
        <f>'HECVAT - Full'!B210</f>
        <v>Can you accommodate encryption requirements using open standards?</v>
      </c>
      <c r="C214" s="229" t="str">
        <f>'HECVAT - Full'!C210</f>
        <v>Yes</v>
      </c>
      <c r="D214" s="229" t="str">
        <f>'HECVAT - Full'!D210</f>
        <v>All encryption we used is based on approved open standards</v>
      </c>
      <c r="E214" s="312" t="s">
        <v>2418</v>
      </c>
      <c r="F214" s="312" t="str">
        <f>VLOOKUP($A214,Questions!B$3:T$258,12,FALSE)</f>
        <v>Yes</v>
      </c>
      <c r="G214" s="190"/>
      <c r="H214" s="229">
        <f>VLOOKUP(A214,Questions!B$25:T$297,16,FALSE)</f>
        <v>20</v>
      </c>
      <c r="I214" s="102"/>
    </row>
    <row r="215" spans="1:9" ht="48" customHeight="1" x14ac:dyDescent="0.2">
      <c r="A215" s="190" t="str">
        <f>'HECVAT - Full'!A211</f>
        <v>PPPR-04</v>
      </c>
      <c r="B215" s="190" t="str">
        <f>'HECVAT - Full'!B211</f>
        <v>Are information security principles designed into the product lifecycle?</v>
      </c>
      <c r="C215" s="229" t="str">
        <f>'HECVAT - Full'!C211</f>
        <v>Yes</v>
      </c>
      <c r="D215" s="229" t="str">
        <f>'HECVAT - Full'!D211</f>
        <v xml:space="preserve">Training, Security Requirements at inception, Defined metrics and compliance reporting, threat modeling, defined approved use of encryption standards, managing 3rd party component risks, use of approved tools, SAST/DAST, Penetration Testing and Incident Response. </v>
      </c>
      <c r="E215" s="312" t="s">
        <v>2418</v>
      </c>
      <c r="F215" s="312" t="str">
        <f>VLOOKUP($A215,Questions!B$3:T$258,12,FALSE)</f>
        <v>Yes</v>
      </c>
      <c r="G215" s="190"/>
      <c r="H215" s="229">
        <f>VLOOKUP(A215,Questions!B$25:T$297,16,FALSE)</f>
        <v>15</v>
      </c>
      <c r="I215" s="102"/>
    </row>
    <row r="216" spans="1:9" ht="48" customHeight="1" x14ac:dyDescent="0.2">
      <c r="A216" s="190" t="str">
        <f>'HECVAT - Full'!A212</f>
        <v>PPPR-05</v>
      </c>
      <c r="B216" s="190" t="str">
        <f>'HECVAT - Full'!B212</f>
        <v>Do you have a documented systems development life cycle (SDLC)?</v>
      </c>
      <c r="C216" s="229" t="str">
        <f>'HECVAT - Full'!C212</f>
        <v>Yes</v>
      </c>
      <c r="D216" s="229" t="str">
        <f>'HECVAT - Full'!D212</f>
        <v xml:space="preserve">Liaison's SDLC is well-documented and required for all engineers and systems developers to read and adhere to. Liaison's SDLC is a Secure SDLC and is required for our staff to agree and adhere to. </v>
      </c>
      <c r="E216" s="312" t="s">
        <v>2418</v>
      </c>
      <c r="F216" s="312" t="str">
        <f>VLOOKUP($A216,Questions!B$3:T$258,12,FALSE)</f>
        <v>Yes</v>
      </c>
      <c r="G216" s="190"/>
      <c r="H216" s="229">
        <f>VLOOKUP(A216,Questions!B$25:T$297,16,FALSE)</f>
        <v>20</v>
      </c>
      <c r="I216" s="102"/>
    </row>
    <row r="217" spans="1:9" ht="48" customHeight="1" x14ac:dyDescent="0.2">
      <c r="A217" s="190" t="str">
        <f>'HECVAT - Full'!A213</f>
        <v>PPPR-06</v>
      </c>
      <c r="B217" s="190" t="str">
        <f>'HECVAT - Full'!B213</f>
        <v>Do you subject your code to static code analysis and/or static application security testing prior to release?</v>
      </c>
      <c r="C217" s="229" t="str">
        <f>'HECVAT - Full'!C213</f>
        <v>Yes</v>
      </c>
      <c r="D217" s="229" t="str">
        <f>'HECVAT - Full'!D213</f>
        <v xml:space="preserve">The incident response plan includes sensitive plans and trees for escalation as well as law enforcement, FBI contacts and key stakeholders involved in response both including and in support of Liaison Operations. </v>
      </c>
      <c r="E217" s="312" t="s">
        <v>2418</v>
      </c>
      <c r="F217" s="312" t="str">
        <f>VLOOKUP($A217,Questions!B$3:T$258,12,FALSE)</f>
        <v>Yes</v>
      </c>
      <c r="G217" s="190"/>
      <c r="H217" s="229">
        <f>VLOOKUP(A217,Questions!B$25:T$297,16,FALSE)</f>
        <v>15</v>
      </c>
      <c r="I217" s="102"/>
    </row>
    <row r="218" spans="1:9" ht="48" customHeight="1" x14ac:dyDescent="0.2">
      <c r="A218" s="190" t="str">
        <f>'HECVAT - Full'!A214</f>
        <v>PPPR-07</v>
      </c>
      <c r="B218" s="190" t="str">
        <f>'HECVAT - Full'!B214</f>
        <v>Will you comply with applicable breach notification laws?</v>
      </c>
      <c r="C218" s="229" t="str">
        <f>'HECVAT - Full'!C214</f>
        <v>Yes</v>
      </c>
      <c r="D218" s="229" t="str">
        <f>'HECVAT - Full'!D214</f>
        <v xml:space="preserve">Upon declaration of a breach of client data, the client would be notified within 24 hours. </v>
      </c>
      <c r="E218" s="312" t="s">
        <v>2418</v>
      </c>
      <c r="F218" s="312" t="str">
        <f>VLOOKUP($A218,Questions!B$3:T$258,12,FALSE)</f>
        <v>Yes</v>
      </c>
      <c r="G218" s="190"/>
      <c r="H218" s="229">
        <f>VLOOKUP(A218,Questions!B$25:T$297,16,FALSE)</f>
        <v>15</v>
      </c>
      <c r="I218" s="102"/>
    </row>
    <row r="219" spans="1:9" ht="48" customHeight="1" x14ac:dyDescent="0.2">
      <c r="A219" s="190" t="str">
        <f>'HECVAT - Full'!A215</f>
        <v>PPPR-08</v>
      </c>
      <c r="B219" s="190" t="str">
        <f>'HECVAT - Full'!B215</f>
        <v>Will you comply with the Institution's IT policies with regards to user privacy and data protection?</v>
      </c>
      <c r="C219" s="229" t="str">
        <f>'HECVAT - Full'!C215</f>
        <v>Yes</v>
      </c>
      <c r="D219" s="229" t="str">
        <f>'HECVAT - Full'!D215</f>
        <v xml:space="preserve">This type of agreement would be contractually stated. </v>
      </c>
      <c r="E219" s="312" t="s">
        <v>2418</v>
      </c>
      <c r="F219" s="312" t="str">
        <f>VLOOKUP($A219,Questions!B$3:T$258,12,FALSE)</f>
        <v>Yes</v>
      </c>
      <c r="G219" s="190"/>
      <c r="H219" s="229">
        <f>VLOOKUP(A219,Questions!B$25:T$297,16,FALSE)</f>
        <v>25</v>
      </c>
      <c r="I219" s="102"/>
    </row>
    <row r="220" spans="1:9" ht="48" customHeight="1" x14ac:dyDescent="0.2">
      <c r="A220" s="190" t="str">
        <f>'HECVAT - Full'!A216</f>
        <v>PPPR-09</v>
      </c>
      <c r="B220" s="190" t="str">
        <f>'HECVAT - Full'!B216</f>
        <v>Is your company subject to Institution's geographic region's laws and regulations?</v>
      </c>
      <c r="C220" s="229" t="str">
        <f>'HECVAT - Full'!C216</f>
        <v>Yes</v>
      </c>
      <c r="D220" s="229" t="str">
        <f>'HECVAT - Full'!D216</f>
        <v xml:space="preserve">Liaison is located in the United States and operates out of the Commonwealth of Massachusetts. Liaison will take all reasonable steps to comply with the data zone laws and regulations of the Institution as long as the Institution takes initiative to make Liaison aware of those requirements and provides all requested policies, documentation, and other material requests in relation to those laws and regulations. </v>
      </c>
      <c r="E220" s="312" t="s">
        <v>2418</v>
      </c>
      <c r="F220" s="312" t="str">
        <f>VLOOKUP($A220,Questions!B$3:T$258,12,FALSE)</f>
        <v>Yes</v>
      </c>
      <c r="G220" s="190"/>
      <c r="H220" s="229">
        <f>VLOOKUP(A220,Questions!B$25:T$297,16,FALSE)</f>
        <v>25</v>
      </c>
      <c r="I220" s="102"/>
    </row>
    <row r="221" spans="1:9" ht="48" customHeight="1" x14ac:dyDescent="0.2">
      <c r="A221" s="190" t="str">
        <f>'HECVAT - Full'!A217</f>
        <v>PPPR-10</v>
      </c>
      <c r="B221" s="190" t="str">
        <f>'HECVAT - Full'!B217</f>
        <v>Do you perform background screenings or multi-state background checks on all employees prior to their first day of work?</v>
      </c>
      <c r="C221" s="229" t="str">
        <f>'HECVAT - Full'!C217</f>
        <v>Yes</v>
      </c>
      <c r="D221" s="229" t="str">
        <f>'HECVAT - Full'!D217</f>
        <v xml:space="preserve">All Liaison employees are subject to background checks prior to hire for law enforcement, work and education, etc. </v>
      </c>
      <c r="E221" s="312" t="s">
        <v>2418</v>
      </c>
      <c r="F221" s="312" t="str">
        <f>VLOOKUP($A221,Questions!B$3:T$258,12,FALSE)</f>
        <v>Yes</v>
      </c>
      <c r="G221" s="190"/>
      <c r="H221" s="229">
        <f>VLOOKUP(A221,Questions!B$25:T$297,16,FALSE)</f>
        <v>20</v>
      </c>
      <c r="I221" s="102"/>
    </row>
    <row r="222" spans="1:9" ht="48" customHeight="1" x14ac:dyDescent="0.2">
      <c r="A222" s="190" t="str">
        <f>'HECVAT - Full'!A218</f>
        <v>PPPR-11</v>
      </c>
      <c r="B222" s="190" t="str">
        <f>'HECVAT - Full'!B218</f>
        <v>Do you require new employees to fill out agreements and review policies?</v>
      </c>
      <c r="C222" s="229" t="str">
        <f>'HECVAT - Full'!C218</f>
        <v>Yes</v>
      </c>
      <c r="D222" s="229" t="str">
        <f>'HECVAT - Full'!D218</f>
        <v xml:space="preserve">all HR paperwork and compliance is part of onboarding and includes acknowledgement of security policies as well as other legal and compliance training. </v>
      </c>
      <c r="E222" s="312" t="s">
        <v>2418</v>
      </c>
      <c r="F222" s="312" t="str">
        <f>VLOOKUP($A222,Questions!B$3:T$258,12,FALSE)</f>
        <v>Yes</v>
      </c>
      <c r="G222" s="190"/>
      <c r="H222" s="229">
        <f>VLOOKUP(A222,Questions!B$25:T$297,16,FALSE)</f>
        <v>20</v>
      </c>
      <c r="I222" s="102"/>
    </row>
    <row r="223" spans="1:9" ht="48" customHeight="1" x14ac:dyDescent="0.2">
      <c r="A223" s="190" t="str">
        <f>'HECVAT - Full'!A219</f>
        <v>PPPR-12</v>
      </c>
      <c r="B223" s="190" t="str">
        <f>'HECVAT - Full'!B219</f>
        <v>Do you have a documented information security policy?</v>
      </c>
      <c r="C223" s="229" t="str">
        <f>'HECVAT - Full'!C219</f>
        <v>Yes</v>
      </c>
      <c r="D223" s="229" t="str">
        <f>'HECVAT - Full'!D219</f>
        <v>All policies can be furnished upon mutually executed NDA</v>
      </c>
      <c r="E223" s="312" t="s">
        <v>2418</v>
      </c>
      <c r="F223" s="312" t="str">
        <f>VLOOKUP($A223,Questions!B$3:T$258,12,FALSE)</f>
        <v>Yes</v>
      </c>
      <c r="G223" s="190"/>
      <c r="H223" s="229">
        <f>VLOOKUP(A223,Questions!B$25:T$297,16,FALSE)</f>
        <v>20</v>
      </c>
      <c r="I223" s="102"/>
    </row>
    <row r="224" spans="1:9" ht="48" customHeight="1" x14ac:dyDescent="0.2">
      <c r="A224" s="190" t="str">
        <f>'HECVAT - Full'!A220</f>
        <v>PPPR-13</v>
      </c>
      <c r="B224" s="190" t="str">
        <f>'HECVAT - Full'!B220</f>
        <v>Do you have an information security awareness program?</v>
      </c>
      <c r="C224" s="229" t="str">
        <f>'HECVAT - Full'!C220</f>
        <v>Yes</v>
      </c>
      <c r="D224" s="229" t="str">
        <f>'HECVAT - Full'!D220</f>
        <v xml:space="preserve">All Liaison employees must adhere to monthly security awareness training that is automated and audited for participation and successful completion. </v>
      </c>
      <c r="E224" s="312" t="s">
        <v>2418</v>
      </c>
      <c r="F224" s="312" t="str">
        <f>VLOOKUP($A224,Questions!B$3:T$258,12,FALSE)</f>
        <v>Yes</v>
      </c>
      <c r="G224" s="190"/>
      <c r="H224" s="229">
        <f>VLOOKUP(A224,Questions!B$25:T$297,16,FALSE)</f>
        <v>15</v>
      </c>
      <c r="I224" s="102"/>
    </row>
    <row r="225" spans="1:9" ht="48" customHeight="1" x14ac:dyDescent="0.2">
      <c r="A225" s="190" t="str">
        <f>'HECVAT - Full'!A221</f>
        <v>PPPR-14</v>
      </c>
      <c r="B225" s="190" t="str">
        <f>'HECVAT - Full'!B221</f>
        <v>Is security awareness training mandatory for all employees?</v>
      </c>
      <c r="C225" s="229" t="str">
        <f>'HECVAT - Full'!C221</f>
        <v>Yes</v>
      </c>
      <c r="D225" s="229" t="str">
        <f>'HECVAT - Full'!D221</f>
        <v xml:space="preserve">Security awareness training is online and audited. A different lesson topic is delivered to each user monthly. Participation and successful completion is mandatory and measured as part of audits. </v>
      </c>
      <c r="E225" s="312" t="s">
        <v>2418</v>
      </c>
      <c r="F225" s="312" t="str">
        <f>VLOOKUP($A225,Questions!B$3:T$258,12,FALSE)</f>
        <v>Yes</v>
      </c>
      <c r="G225" s="190"/>
      <c r="H225" s="229">
        <f>VLOOKUP(A225,Questions!B$25:T$297,16,FALSE)</f>
        <v>15</v>
      </c>
      <c r="I225" s="102"/>
    </row>
    <row r="226" spans="1:9" ht="48" customHeight="1" x14ac:dyDescent="0.2">
      <c r="A226" s="190" t="str">
        <f>'HECVAT - Full'!A222</f>
        <v>PPPR-15</v>
      </c>
      <c r="B226" s="190" t="str">
        <f>'HECVAT - Full'!B222</f>
        <v>Do you have process and procedure(s) documented, and currently followed, that require a review and update of the access-list(s) for privileged accounts?</v>
      </c>
      <c r="C226" s="229" t="str">
        <f>'HECVAT - Full'!C222</f>
        <v>Yes</v>
      </c>
      <c r="D226" s="229" t="str">
        <f>'HECVAT - Full'!D222</f>
        <v xml:space="preserve">Privileged access reviews are conducted quarterly for appropriateness. </v>
      </c>
      <c r="E226" s="312" t="s">
        <v>2418</v>
      </c>
      <c r="F226" s="312" t="str">
        <f>VLOOKUP($A226,Questions!B$3:T$258,12,FALSE)</f>
        <v>Yes</v>
      </c>
      <c r="G226" s="190"/>
      <c r="H226" s="229">
        <f>VLOOKUP(A226,Questions!B$25:T$297,16,FALSE)</f>
        <v>15</v>
      </c>
      <c r="I226" s="102"/>
    </row>
    <row r="227" spans="1:9" ht="48" customHeight="1" x14ac:dyDescent="0.2">
      <c r="A227" s="190" t="str">
        <f>'HECVAT - Full'!A223</f>
        <v>PPPR-16</v>
      </c>
      <c r="B227" s="190" t="str">
        <f>'HECVAT - Full'!B223</f>
        <v>Do you have documented, and currently implemented, internal audit processes and procedures?</v>
      </c>
      <c r="C227" s="229" t="str">
        <f>'HECVAT - Full'!C223</f>
        <v>Yes</v>
      </c>
      <c r="D227" s="229" t="str">
        <f>'HECVAT - Full'!D223</f>
        <v xml:space="preserve">Yes, as per ISO 270001 and SOC-2 Type II we have designed internal audit procedures that measure the effectiveness of controls implemented. </v>
      </c>
      <c r="E227" s="312" t="s">
        <v>2418</v>
      </c>
      <c r="F227" s="312" t="str">
        <f>VLOOKUP($A227,Questions!B$3:T$258,12,FALSE)</f>
        <v>Yes</v>
      </c>
      <c r="G227" s="190"/>
      <c r="H227" s="229">
        <f>VLOOKUP(A227,Questions!B$25:T$297,16,FALSE)</f>
        <v>15</v>
      </c>
      <c r="I227" s="102"/>
    </row>
    <row r="228" spans="1:9" ht="48" customHeight="1" x14ac:dyDescent="0.2">
      <c r="A228" s="190" t="str">
        <f>'HECVAT - Full'!A224</f>
        <v>PPPR-17</v>
      </c>
      <c r="B228" s="190" t="str">
        <f>'HECVAT - Full'!B224</f>
        <v>Does your organization have physical security controls and policies in place?</v>
      </c>
      <c r="C228" s="229" t="str">
        <f>'HECVAT - Full'!C224</f>
        <v>Yes</v>
      </c>
      <c r="D228" s="229" t="str">
        <f>'HECVAT - Full'!D224</f>
        <v xml:space="preserve">All data centers are SOC-2 Type II certified, cloud or on-premises , which provide Physical Security. </v>
      </c>
      <c r="E228" s="312" t="s">
        <v>2418</v>
      </c>
      <c r="F228" s="312" t="str">
        <f>VLOOKUP($A228,Questions!B$3:T$258,12,FALSE)</f>
        <v>Yes</v>
      </c>
      <c r="G228" s="190"/>
      <c r="H228" s="229">
        <f>VLOOKUP(A228,Questions!B$25:T$297,16,FALSE)</f>
        <v>15</v>
      </c>
      <c r="I228" s="102"/>
    </row>
    <row r="229" spans="1:9" ht="48" customHeight="1" x14ac:dyDescent="0.2">
      <c r="A229" s="103" t="str">
        <f>'HECVAT - Full'!A225</f>
        <v>Incident Handling</v>
      </c>
      <c r="B229" s="103"/>
      <c r="C229" s="237" t="s">
        <v>1792</v>
      </c>
      <c r="D229" s="237" t="s">
        <v>13</v>
      </c>
      <c r="E229" s="237" t="s">
        <v>3139</v>
      </c>
      <c r="F229" s="238" t="s">
        <v>2582</v>
      </c>
      <c r="G229" s="238" t="s">
        <v>2583</v>
      </c>
      <c r="H229" s="238" t="s">
        <v>2398</v>
      </c>
      <c r="I229" s="238" t="s">
        <v>2584</v>
      </c>
    </row>
    <row r="230" spans="1:9" ht="48" customHeight="1" x14ac:dyDescent="0.2">
      <c r="A230" s="190" t="str">
        <f>'HECVAT - Full'!A226</f>
        <v>IH-01</v>
      </c>
      <c r="B230" s="190" t="str">
        <f>'HECVAT - Full'!B226</f>
        <v>Do you have a formal incident response plan?</v>
      </c>
      <c r="C230" s="229" t="str">
        <f>'HECVAT - Full'!C226</f>
        <v>Yes</v>
      </c>
      <c r="D230" s="229" t="str">
        <f>'HECVAT - Full'!D226</f>
        <v xml:space="preserve">Liaison utilizes defense in-depth in all areas, including incident response if required. We have our own internal expertise as well as 3rd party partners such as our Security Operations Team who is active 24/7/365. </v>
      </c>
      <c r="E230" s="312" t="s">
        <v>2418</v>
      </c>
      <c r="F230" s="312" t="str">
        <f>VLOOKUP($A230,Questions!B$3:T$258,12,FALSE)</f>
        <v>Yes</v>
      </c>
      <c r="G230" s="190"/>
      <c r="H230" s="229">
        <f>VLOOKUP(A230,Questions!B$25:T$297,16,FALSE)</f>
        <v>15</v>
      </c>
      <c r="I230" s="102"/>
    </row>
    <row r="231" spans="1:9" s="190" customFormat="1" ht="48" customHeight="1" x14ac:dyDescent="0.2">
      <c r="A231" s="190" t="str">
        <f>'HECVAT - Full'!A227</f>
        <v>IH-02</v>
      </c>
      <c r="B231" s="190" t="str">
        <f>'HECVAT - Full'!B227</f>
        <v>Do you have either an internal incident response team or retain an external team?</v>
      </c>
      <c r="C231" s="312" t="str">
        <f>'HECVAT - Full'!C227</f>
        <v>Yes</v>
      </c>
      <c r="D231" s="312" t="str">
        <f>'HECVAT - Full'!D227</f>
        <v xml:space="preserve">We have our own internal team as well as 3rd party partners such as our Security Operations Team who is active 24/7/365. </v>
      </c>
      <c r="E231" s="312" t="s">
        <v>2418</v>
      </c>
      <c r="F231" s="312" t="str">
        <f>VLOOKUP($A231,Questions!B$3:T$258,12,FALSE)</f>
        <v>Yes</v>
      </c>
      <c r="H231" s="312">
        <f>VLOOKUP(A231,Questions!B$25:T$297,16,FALSE)</f>
        <v>15</v>
      </c>
      <c r="I231" s="102"/>
    </row>
    <row r="232" spans="1:9" s="190" customFormat="1" ht="48" customHeight="1" x14ac:dyDescent="0.2">
      <c r="A232" s="190" t="str">
        <f>'HECVAT - Full'!A228</f>
        <v>IH-03</v>
      </c>
      <c r="B232" s="190" t="str">
        <f>'HECVAT - Full'!B228</f>
        <v>Do you have the capability to respond to incidents on a 24x7x365 basis?</v>
      </c>
      <c r="C232" s="312" t="str">
        <f>'HECVAT - Full'!C228</f>
        <v>Yes</v>
      </c>
      <c r="D232" s="312" t="str">
        <f>'HECVAT - Full'!D228</f>
        <v xml:space="preserve">We have our own internal expertise as well as 3rd party partners such as our Security Operations Team who is active 24/7/365. </v>
      </c>
      <c r="E232" s="312" t="s">
        <v>2418</v>
      </c>
      <c r="F232" s="312" t="str">
        <f>VLOOKUP($A232,Questions!B$3:T$258,12,FALSE)</f>
        <v>Yes</v>
      </c>
      <c r="H232" s="312">
        <f>VLOOKUP(A232,Questions!B$25:T$297,16,FALSE)</f>
        <v>15</v>
      </c>
      <c r="I232" s="102"/>
    </row>
    <row r="233" spans="1:9" ht="48" customHeight="1" x14ac:dyDescent="0.2">
      <c r="A233" s="190" t="str">
        <f>'HECVAT - Full'!A229</f>
        <v>IH-04</v>
      </c>
      <c r="B233" s="190" t="str">
        <f>'HECVAT - Full'!B229</f>
        <v>Do you carry cyber-risk insurance to protect against unforeseen service outages, data that is lost or stolen, and security incidents?</v>
      </c>
      <c r="C233" s="312" t="str">
        <f>'HECVAT - Full'!C229</f>
        <v>Yes</v>
      </c>
      <c r="D233" s="312" t="str">
        <f>'HECVAT - Full'!D229</f>
        <v>We have insurance coverage for cyber liability.</v>
      </c>
      <c r="E233" s="312" t="s">
        <v>2418</v>
      </c>
      <c r="F233" s="312" t="str">
        <f>VLOOKUP($A233,Questions!B$3:T$258,12,FALSE)</f>
        <v>Yes</v>
      </c>
      <c r="G233" s="190"/>
      <c r="H233" s="312">
        <f>VLOOKUP(A233,Questions!B$25:T$297,16,FALSE)</f>
        <v>15</v>
      </c>
      <c r="I233" s="102"/>
    </row>
    <row r="234" spans="1:9" ht="48" customHeight="1" x14ac:dyDescent="0.2">
      <c r="A234" s="103" t="str">
        <f>'HECVAT - Full'!A230</f>
        <v>Quality Assurance</v>
      </c>
      <c r="B234" s="103"/>
      <c r="C234" s="237" t="s">
        <v>1792</v>
      </c>
      <c r="D234" s="237" t="s">
        <v>13</v>
      </c>
      <c r="E234" s="237" t="s">
        <v>3139</v>
      </c>
      <c r="F234" s="238" t="s">
        <v>2582</v>
      </c>
      <c r="G234" s="238" t="s">
        <v>2583</v>
      </c>
      <c r="H234" s="238" t="s">
        <v>2398</v>
      </c>
      <c r="I234" s="238" t="s">
        <v>2584</v>
      </c>
    </row>
    <row r="235" spans="1:9" ht="48" customHeight="1" x14ac:dyDescent="0.2">
      <c r="A235" s="190" t="str">
        <f>'HECVAT - Full'!A231</f>
        <v>QLAS-01</v>
      </c>
      <c r="B235" s="190" t="str">
        <f>'HECVAT - Full'!B231</f>
        <v>Do you have a documented and currently implemented Quality Assurance program?</v>
      </c>
      <c r="C235" s="312" t="str">
        <f>'HECVAT - Full'!C231</f>
        <v>Yes</v>
      </c>
      <c r="D235" s="312" t="str">
        <f>'HECVAT - Full'!D231</f>
        <v>Liaison has a dedicated QA team that is responsible for firm wide services for quality across all products. Quality is central to everything we do at Liaison and as such QA is an integral part our software lifecycle. Every release, minor or major and every product feature is consistently and thoroughly validated by highly trained QA staff by applying industry standard quality practices and tools. QA team is also responsible for test automation as well as non-functional requirements testing such as Section 508, browser compatibility and Performance.	
Of course, our developers are responsible to ensure proper unit testing coverage of their code.</v>
      </c>
      <c r="E235" s="312" t="s">
        <v>2418</v>
      </c>
      <c r="F235" s="312" t="str">
        <f>VLOOKUP($A235,Questions!B$3:T$258,12,FALSE)</f>
        <v>Yes</v>
      </c>
      <c r="G235" s="190"/>
      <c r="H235" s="229">
        <f>VLOOKUP(A235,Questions!B$25:T$297,16,FALSE)</f>
        <v>10</v>
      </c>
      <c r="I235" s="102"/>
    </row>
    <row r="236" spans="1:9" ht="48" customHeight="1" x14ac:dyDescent="0.2">
      <c r="A236" s="190" t="str">
        <f>'HECVAT - Full'!A232</f>
        <v>QLAS-02</v>
      </c>
      <c r="B236" s="190" t="str">
        <f>'HECVAT - Full'!B232</f>
        <v>Do you comply with ISO 9001?</v>
      </c>
      <c r="C236" s="229" t="str">
        <f>'HECVAT - Full'!C232</f>
        <v>No</v>
      </c>
      <c r="D236" s="229" t="str">
        <f>'HECVAT - Full'!D232</f>
        <v>No plan to pursue, but reviewed on an annual basis.</v>
      </c>
      <c r="E236" s="312" t="s">
        <v>2418</v>
      </c>
      <c r="F236" s="312" t="str">
        <f>VLOOKUP($A236,Questions!B$3:T$258,12,FALSE)</f>
        <v>Yes</v>
      </c>
      <c r="G236" s="190"/>
      <c r="H236" s="229">
        <f>VLOOKUP(A236,Questions!B$25:T$297,16,FALSE)</f>
        <v>15</v>
      </c>
      <c r="I236" s="102"/>
    </row>
    <row r="237" spans="1:9" ht="48" customHeight="1" x14ac:dyDescent="0.2">
      <c r="A237" s="190" t="str">
        <f>'HECVAT - Full'!A233</f>
        <v>QLAS-03</v>
      </c>
      <c r="B237" s="190" t="str">
        <f>'HECVAT - Full'!B233</f>
        <v>Will your company provide quality and performance metrics in relation to the scope of services and performance expectations for the services you are offering?</v>
      </c>
      <c r="C237" s="229" t="str">
        <f>'HECVAT - Full'!C233</f>
        <v>No</v>
      </c>
      <c r="D237" s="229" t="str">
        <f>'HECVAT - Full'!D233</f>
        <v>We would generally not provide quality metrics to Institutions. We specifically collect the following metrics for Quality: a) Unit and Integration Test Coverage, b) Defect Density: Bugs found in QA, in develop/release branch, during Regression phase and c) Defect Escape: Bugs reported on new features and regression issues caused by new features in Production.</v>
      </c>
      <c r="E237" s="312" t="s">
        <v>2418</v>
      </c>
      <c r="F237" s="312" t="str">
        <f>VLOOKUP($A237,Questions!B$3:T$258,12,FALSE)</f>
        <v>Yes</v>
      </c>
      <c r="G237" s="190"/>
      <c r="H237" s="229">
        <f>VLOOKUP(A237,Questions!B$25:T$297,16,FALSE)</f>
        <v>20</v>
      </c>
      <c r="I237" s="102"/>
    </row>
    <row r="238" spans="1:9" ht="48" customHeight="1" x14ac:dyDescent="0.2">
      <c r="A238" s="190" t="str">
        <f>'HECVAT - Full'!A234</f>
        <v>QLAS-04</v>
      </c>
      <c r="B238" s="190" t="str">
        <f>'HECVAT - Full'!B234</f>
        <v>Do you incorporate customer feedback into security feature requests?</v>
      </c>
      <c r="C238" s="229" t="str">
        <f>'HECVAT - Full'!C234</f>
        <v>Yes</v>
      </c>
      <c r="D238" s="229" t="str">
        <f>'HECVAT - Full'!D234</f>
        <v>Our Product Managers and Customer Service Representatives engage on a regular basis with our customers and they inquiry for new feature requests.  Functional and non-functional requests are discussed.</v>
      </c>
      <c r="E238" s="312" t="s">
        <v>2418</v>
      </c>
      <c r="F238" s="312" t="str">
        <f>VLOOKUP($A238,Questions!B$3:T$258,12,FALSE)</f>
        <v>Yes</v>
      </c>
      <c r="G238" s="190"/>
      <c r="H238" s="229">
        <f>VLOOKUP(A238,Questions!B$25:T$297,16,FALSE)</f>
        <v>25</v>
      </c>
      <c r="I238" s="102"/>
    </row>
    <row r="239" spans="1:9" ht="48" customHeight="1" x14ac:dyDescent="0.2">
      <c r="A239" s="190" t="str">
        <f>'HECVAT - Full'!A235</f>
        <v>QLAS-05</v>
      </c>
      <c r="B239" s="190" t="str">
        <f>'HECVAT - Full'!B235</f>
        <v>Can you provide an evaluation site to the institution for testing?</v>
      </c>
      <c r="C239" s="229" t="str">
        <f>'HECVAT - Full'!C235</f>
        <v>Yes</v>
      </c>
      <c r="D239" s="229" t="str">
        <f>'HECVAT - Full'!D235</f>
        <v>We provide UAT environments to our customers on-demand.</v>
      </c>
      <c r="E239" s="312" t="s">
        <v>2418</v>
      </c>
      <c r="F239" s="312" t="str">
        <f>VLOOKUP($A239,Questions!B$3:T$258,12,FALSE)</f>
        <v>Yes</v>
      </c>
      <c r="G239" s="190"/>
      <c r="H239" s="229">
        <f>VLOOKUP(A239,Questions!B$25:T$297,16,FALSE)</f>
        <v>20</v>
      </c>
      <c r="I239" s="102"/>
    </row>
    <row r="240" spans="1:9" ht="48" customHeight="1" x14ac:dyDescent="0.2">
      <c r="A240" s="103" t="str">
        <f>'HECVAT - Full'!A236</f>
        <v>Vulnerability Scanning</v>
      </c>
      <c r="B240" s="103"/>
      <c r="C240" s="237" t="s">
        <v>1792</v>
      </c>
      <c r="D240" s="237" t="s">
        <v>13</v>
      </c>
      <c r="E240" s="237" t="s">
        <v>3139</v>
      </c>
      <c r="F240" s="238" t="s">
        <v>2582</v>
      </c>
      <c r="G240" s="238" t="s">
        <v>2583</v>
      </c>
      <c r="H240" s="238" t="s">
        <v>2398</v>
      </c>
      <c r="I240" s="238" t="s">
        <v>2584</v>
      </c>
    </row>
    <row r="241" spans="1:9" ht="48" customHeight="1" x14ac:dyDescent="0.2">
      <c r="A241" s="190" t="str">
        <f>'HECVAT - Full'!A237</f>
        <v>VULN-01</v>
      </c>
      <c r="B241" s="190" t="str">
        <f>'HECVAT - Full'!B237</f>
        <v>Are your systems and applications regularly scanned externally for vulnerabilities?</v>
      </c>
      <c r="C241" s="229" t="str">
        <f>'HECVAT - Full'!C237</f>
        <v>Yes</v>
      </c>
      <c r="D241" s="229" t="str">
        <f>'HECVAT - Full'!D237</f>
        <v>At a minimum, external scans are performed monthly for PCI Compliance.  Depending on the release changes, we may also initiate vulnerabilities scans in our staging environment prior to pushing changes to production.</v>
      </c>
      <c r="E241" s="312" t="s">
        <v>2418</v>
      </c>
      <c r="F241" s="312" t="str">
        <f>VLOOKUP($A241,Questions!B$3:T$258,12,FALSE)</f>
        <v>Yes</v>
      </c>
      <c r="G241" s="190"/>
      <c r="H241" s="229">
        <f>VLOOKUP(A241,Questions!B$25:T$297,16,FALSE)</f>
        <v>15</v>
      </c>
      <c r="I241" s="102"/>
    </row>
    <row r="242" spans="1:9" ht="48" customHeight="1" x14ac:dyDescent="0.2">
      <c r="A242" s="190" t="str">
        <f>'HECVAT - Full'!A238</f>
        <v>VULN-02</v>
      </c>
      <c r="B242" s="190" t="str">
        <f>'HECVAT - Full'!B238</f>
        <v>Have your systems and applications had a third party security assessment completed in the last year?</v>
      </c>
      <c r="C242" s="229" t="str">
        <f>'HECVAT - Full'!C238</f>
        <v>Yes</v>
      </c>
      <c r="D242" s="229" t="str">
        <f>'HECVAT - Full'!D238</f>
        <v>CampusGuard has been engaged and is in the process of conducting a 3rd party assessment. We also performed a SoC2 Readiness Assessment with a 3rd party and are in the process of completing a SoC 2 Type 1 certification.</v>
      </c>
      <c r="E242" s="312" t="s">
        <v>2418</v>
      </c>
      <c r="F242" s="312" t="str">
        <f>VLOOKUP($A242,Questions!B$3:T$258,12,FALSE)</f>
        <v>Yes</v>
      </c>
      <c r="G242" s="190"/>
      <c r="H242" s="229">
        <f>VLOOKUP(A242,Questions!B$25:T$297,16,FALSE)</f>
        <v>20</v>
      </c>
      <c r="I242" s="102"/>
    </row>
    <row r="243" spans="1:9" ht="48" customHeight="1" x14ac:dyDescent="0.2">
      <c r="A243" s="190" t="str">
        <f>'HECVAT - Full'!A239</f>
        <v>VULN-03</v>
      </c>
      <c r="B243" s="190" t="str">
        <f>'HECVAT - Full'!B239</f>
        <v>Are your systems and applications scanned with an authenticated user account for vulnerabilities [that are remediated] prior to new releases?</v>
      </c>
      <c r="C243" s="229" t="str">
        <f>'HECVAT - Full'!C239</f>
        <v>Yes</v>
      </c>
      <c r="D243" s="229" t="str">
        <f>'HECVAT - Full'!D239</f>
        <v xml:space="preserve">Yes, dedicated system and/or user accounts are used depending upon the scan being performed (manual, privilege escalation, automated DAST/SAST, etc.). </v>
      </c>
      <c r="E243" s="312" t="s">
        <v>2418</v>
      </c>
      <c r="F243" s="312" t="str">
        <f>VLOOKUP($A243,Questions!B$3:T$258,12,FALSE)</f>
        <v>Yes</v>
      </c>
      <c r="G243" s="190"/>
      <c r="H243" s="229">
        <f>VLOOKUP(A243,Questions!B$25:T$297,16,FALSE)</f>
        <v>25</v>
      </c>
      <c r="I243" s="102"/>
    </row>
    <row r="244" spans="1:9" ht="48" customHeight="1" x14ac:dyDescent="0.2">
      <c r="A244" s="190" t="str">
        <f>'HECVAT - Full'!A240</f>
        <v>VULN-04</v>
      </c>
      <c r="B244" s="190" t="str">
        <f>'HECVAT - Full'!B240</f>
        <v>Will you provide results of application and system vulnerability scans to the Institution?</v>
      </c>
      <c r="C244" s="229" t="str">
        <f>'HECVAT - Full'!C240</f>
        <v>Yes</v>
      </c>
      <c r="D244" s="229" t="str">
        <f>'HECVAT - Full'!D240</f>
        <v xml:space="preserve">Redacted scan results can be furnished upon request for customers with co-executed NDA prior to contract entrance. </v>
      </c>
      <c r="E244" s="312" t="s">
        <v>2418</v>
      </c>
      <c r="F244" s="312" t="str">
        <f>VLOOKUP($A244,Questions!B$3:T$258,12,FALSE)</f>
        <v>Yes</v>
      </c>
      <c r="G244" s="190"/>
      <c r="H244" s="229">
        <f>VLOOKUP(A244,Questions!B$25:T$297,16,FALSE)</f>
        <v>25</v>
      </c>
      <c r="I244" s="102"/>
    </row>
    <row r="245" spans="1:9" ht="48" customHeight="1" x14ac:dyDescent="0.2">
      <c r="A245" s="190" t="str">
        <f>'HECVAT - Full'!A241</f>
        <v>VULN-05</v>
      </c>
      <c r="B245" s="190" t="str">
        <f>'HECVAT - Full'!B241</f>
        <v>Describe or provide a reference to how you monitor for and protect against common web application security vulnerabilities (e.g. SQL injection, XSS, XSRF, etc.).</v>
      </c>
      <c r="C245" s="229" t="str">
        <f>'HECVAT - Full'!C241</f>
        <v>Yes</v>
      </c>
      <c r="D245" s="229" t="str">
        <f>'HECVAT - Full'!D241</f>
        <v>With a combination of a secure SDLC process, training, QA and testing, DAST/SAST, peer reviews, IDE plug-ins, vulnerability scanning, etc.</v>
      </c>
      <c r="E245" s="312" t="s">
        <v>2418</v>
      </c>
      <c r="F245" s="312" t="str">
        <f>VLOOKUP($A245,Questions!B$3:T$258,12,FALSE)</f>
        <v>Yes</v>
      </c>
      <c r="G245" s="190"/>
      <c r="H245" s="229">
        <f>VLOOKUP(A245,Questions!B$25:T$297,16,FALSE)</f>
        <v>20</v>
      </c>
      <c r="I245" s="102"/>
    </row>
    <row r="246" spans="1:9" ht="48" customHeight="1" x14ac:dyDescent="0.2">
      <c r="A246" s="190" t="str">
        <f>'HECVAT - Full'!A242</f>
        <v>VULN-06</v>
      </c>
      <c r="B246" s="190" t="str">
        <f>'HECVAT - Full'!B242</f>
        <v>Will you allow the institution to perform its own vulnerability testing and/or scanning of your systems and/or application provided that testing is performed at a mutually agreed upon time and date?</v>
      </c>
      <c r="C246" s="312" t="str">
        <f>'HECVAT - Full'!C242</f>
        <v>Yes</v>
      </c>
      <c r="D246" s="312" t="str">
        <f>'HECVAT - Full'!D242</f>
        <v xml:space="preserve">This can be arranged with a customer service representative who would then coordinate with Liaison security and engineering to oversee and setup the appropriate non-production environment. </v>
      </c>
      <c r="E246" s="312" t="s">
        <v>2418</v>
      </c>
      <c r="F246" s="312" t="str">
        <f>VLOOKUP($A246,Questions!B$3:T$258,12,FALSE)</f>
        <v>Yes</v>
      </c>
      <c r="G246" s="190"/>
      <c r="H246" s="229">
        <f>VLOOKUP(A246,Questions!B$25:T$297,16,FALSE)</f>
        <v>25</v>
      </c>
      <c r="I246" s="102"/>
    </row>
    <row r="247" spans="1:9" ht="48" customHeight="1" x14ac:dyDescent="0.2">
      <c r="A247" s="234" t="str">
        <f>'HECVAT - Full'!A243</f>
        <v>HIPAA - Optional based on QUALIFIER response.</v>
      </c>
      <c r="B247" s="234"/>
      <c r="C247" s="237" t="s">
        <v>1792</v>
      </c>
      <c r="D247" s="237" t="s">
        <v>13</v>
      </c>
      <c r="E247" s="237" t="s">
        <v>3139</v>
      </c>
      <c r="F247" s="238" t="s">
        <v>2582</v>
      </c>
      <c r="G247" s="238" t="s">
        <v>2583</v>
      </c>
      <c r="H247" s="238" t="s">
        <v>2398</v>
      </c>
      <c r="I247" s="238" t="s">
        <v>2584</v>
      </c>
    </row>
    <row r="248" spans="1:9" ht="48" customHeight="1" x14ac:dyDescent="0.2">
      <c r="A248" s="190" t="str">
        <f>'HECVAT - Full'!A244</f>
        <v>HIPA-01</v>
      </c>
      <c r="B248" s="190" t="str">
        <f>'HECVAT - Full'!B244</f>
        <v>Do your workforce members receive regular training related to the HIPAA Privacy and Security Rules and the HITECH Act?</v>
      </c>
      <c r="C248" s="229">
        <f>'HECVAT - Full'!C244</f>
        <v>0</v>
      </c>
      <c r="D248" s="229">
        <f>'HECVAT - Full'!D244</f>
        <v>0</v>
      </c>
      <c r="E248" s="312" t="s">
        <v>2418</v>
      </c>
      <c r="F248" s="312" t="str">
        <f>VLOOKUP($A248,Questions!B$3:T$258,12,FALSE)</f>
        <v>Yes</v>
      </c>
      <c r="G248" s="190"/>
      <c r="H248" s="229">
        <f>VLOOKUP(A248,Questions!B$25:T$297,16,FALSE)</f>
        <v>25</v>
      </c>
      <c r="I248" s="102"/>
    </row>
    <row r="249" spans="1:9" ht="48" customHeight="1" x14ac:dyDescent="0.2">
      <c r="A249" s="190" t="str">
        <f>'HECVAT - Full'!A245</f>
        <v>HIPA-02</v>
      </c>
      <c r="B249" s="190" t="str">
        <f>'HECVAT - Full'!B245</f>
        <v>Do you monitor or receive information regarding changes in HIPAA regulations?</v>
      </c>
      <c r="C249" s="229">
        <f>'HECVAT - Full'!C245</f>
        <v>0</v>
      </c>
      <c r="D249" s="229">
        <f>'HECVAT - Full'!D245</f>
        <v>0</v>
      </c>
      <c r="E249" s="312" t="s">
        <v>2418</v>
      </c>
      <c r="F249" s="312" t="str">
        <f>VLOOKUP($A249,Questions!B$3:T$258,12,FALSE)</f>
        <v>Yes</v>
      </c>
      <c r="G249" s="190"/>
      <c r="H249" s="229">
        <f>VLOOKUP(A249,Questions!B$25:T$297,16,FALSE)</f>
        <v>20</v>
      </c>
      <c r="I249" s="102"/>
    </row>
    <row r="250" spans="1:9" ht="48" customHeight="1" x14ac:dyDescent="0.2">
      <c r="A250" s="190" t="str">
        <f>'HECVAT - Full'!A246</f>
        <v>HIPA-03</v>
      </c>
      <c r="B250" s="190" t="str">
        <f>'HECVAT - Full'!B246</f>
        <v>Has your organization designated HIPAA Privacy and Security officers as required by the Rules?</v>
      </c>
      <c r="C250" s="229">
        <f>'HECVAT - Full'!C246</f>
        <v>0</v>
      </c>
      <c r="D250" s="229">
        <f>'HECVAT - Full'!D246</f>
        <v>0</v>
      </c>
      <c r="E250" s="312" t="s">
        <v>2418</v>
      </c>
      <c r="F250" s="312" t="str">
        <f>VLOOKUP($A250,Questions!B$3:T$258,12,FALSE)</f>
        <v>Yes</v>
      </c>
      <c r="G250" s="190"/>
      <c r="H250" s="229">
        <f>VLOOKUP(A250,Questions!B$25:T$297,16,FALSE)</f>
        <v>20</v>
      </c>
      <c r="I250" s="102"/>
    </row>
    <row r="251" spans="1:9" ht="48" customHeight="1" x14ac:dyDescent="0.2">
      <c r="A251" s="190" t="str">
        <f>'HECVAT - Full'!A247</f>
        <v>HIPA-04</v>
      </c>
      <c r="B251" s="190" t="str">
        <f>'HECVAT - Full'!B247</f>
        <v>Do you comply with the requirements of the Health Information Technology for Economic and Clinical Health Act (HITECH)?</v>
      </c>
      <c r="C251" s="229">
        <f>'HECVAT - Full'!C247</f>
        <v>0</v>
      </c>
      <c r="D251" s="229">
        <f>'HECVAT - Full'!D247</f>
        <v>0</v>
      </c>
      <c r="E251" s="312" t="s">
        <v>2418</v>
      </c>
      <c r="F251" s="312" t="str">
        <f>VLOOKUP($A251,Questions!B$3:T$258,12,FALSE)</f>
        <v>Yes</v>
      </c>
      <c r="G251" s="190"/>
      <c r="H251" s="229">
        <f>VLOOKUP(A251,Questions!B$25:T$297,16,FALSE)</f>
        <v>20</v>
      </c>
      <c r="I251" s="102"/>
    </row>
    <row r="252" spans="1:9" ht="48" customHeight="1" x14ac:dyDescent="0.2">
      <c r="A252" s="190" t="str">
        <f>'HECVAT - Full'!A248</f>
        <v>HIPA-05</v>
      </c>
      <c r="B252" s="190" t="str">
        <f>'HECVAT - Full'!B248</f>
        <v>Have you conducted a risk analysis as required under the Security Rule?</v>
      </c>
      <c r="C252" s="229">
        <f>'HECVAT - Full'!C248</f>
        <v>0</v>
      </c>
      <c r="D252" s="229">
        <f>'HECVAT - Full'!D248</f>
        <v>0</v>
      </c>
      <c r="E252" s="312" t="s">
        <v>2418</v>
      </c>
      <c r="F252" s="312" t="str">
        <f>VLOOKUP($A252,Questions!B$3:T$258,12,FALSE)</f>
        <v>Yes</v>
      </c>
      <c r="G252" s="190"/>
      <c r="H252" s="229">
        <f>VLOOKUP(A252,Questions!B$25:T$297,16,FALSE)</f>
        <v>20</v>
      </c>
      <c r="I252" s="102"/>
    </row>
    <row r="253" spans="1:9" ht="48" customHeight="1" x14ac:dyDescent="0.2">
      <c r="A253" s="190" t="str">
        <f>'HECVAT - Full'!A249</f>
        <v>HIPA-06</v>
      </c>
      <c r="B253" s="190" t="str">
        <f>'HECVAT - Full'!B249</f>
        <v>Have you identified areas of risks?</v>
      </c>
      <c r="C253" s="229">
        <f>'HECVAT - Full'!C249</f>
        <v>0</v>
      </c>
      <c r="D253" s="229">
        <f>'HECVAT - Full'!D249</f>
        <v>0</v>
      </c>
      <c r="E253" s="312" t="s">
        <v>2418</v>
      </c>
      <c r="F253" s="312" t="str">
        <f>VLOOKUP($A253,Questions!B$3:T$258,12,FALSE)</f>
        <v>Yes</v>
      </c>
      <c r="G253" s="190"/>
      <c r="H253" s="229">
        <f>VLOOKUP(A253,Questions!B$25:T$297,16,FALSE)</f>
        <v>25</v>
      </c>
      <c r="I253" s="102"/>
    </row>
    <row r="254" spans="1:9" ht="48" customHeight="1" x14ac:dyDescent="0.2">
      <c r="A254" s="190" t="str">
        <f>'HECVAT - Full'!A250</f>
        <v>HIPA-07</v>
      </c>
      <c r="B254" s="190" t="str">
        <f>'HECVAT - Full'!B250</f>
        <v>Have you taken actions to mitigate the identified risks?</v>
      </c>
      <c r="C254" s="229">
        <f>'HECVAT - Full'!C250</f>
        <v>0</v>
      </c>
      <c r="D254" s="229">
        <f>'HECVAT - Full'!D250</f>
        <v>0</v>
      </c>
      <c r="E254" s="312" t="s">
        <v>2418</v>
      </c>
      <c r="F254" s="312" t="str">
        <f>VLOOKUP($A254,Questions!B$3:T$258,12,FALSE)</f>
        <v>Yes</v>
      </c>
      <c r="G254" s="190"/>
      <c r="H254" s="229">
        <f>VLOOKUP(A254,Questions!B$25:T$297,16,FALSE)</f>
        <v>20</v>
      </c>
      <c r="I254" s="102"/>
    </row>
    <row r="255" spans="1:9" ht="48" customHeight="1" x14ac:dyDescent="0.2">
      <c r="A255" s="190" t="str">
        <f>'HECVAT - Full'!A251</f>
        <v>HIPA-08</v>
      </c>
      <c r="B255" s="190" t="str">
        <f>'HECVAT - Full'!B251</f>
        <v>Does your application require user and system administrator password changes at a frequency no greater than 90 days?</v>
      </c>
      <c r="C255" s="229">
        <f>'HECVAT - Full'!C251</f>
        <v>0</v>
      </c>
      <c r="D255" s="229">
        <f>'HECVAT - Full'!D251</f>
        <v>0</v>
      </c>
      <c r="E255" s="312" t="s">
        <v>2418</v>
      </c>
      <c r="F255" s="312" t="str">
        <f>VLOOKUP($A255,Questions!B$3:T$258,12,FALSE)</f>
        <v>Yes</v>
      </c>
      <c r="G255" s="190"/>
      <c r="H255" s="229">
        <f>VLOOKUP(A255,Questions!B$25:T$297,16,FALSE)</f>
        <v>20</v>
      </c>
      <c r="I255" s="102"/>
    </row>
    <row r="256" spans="1:9" ht="48" customHeight="1" x14ac:dyDescent="0.2">
      <c r="A256" s="190" t="str">
        <f>'HECVAT - Full'!A252</f>
        <v>HIPA-09</v>
      </c>
      <c r="B256" s="190" t="str">
        <f>'HECVAT - Full'!B252</f>
        <v>Does your application require a user to set their own password after an administrator reset or on first use of the account?</v>
      </c>
      <c r="C256" s="229">
        <f>'HECVAT - Full'!C252</f>
        <v>0</v>
      </c>
      <c r="D256" s="229">
        <f>'HECVAT - Full'!D252</f>
        <v>0</v>
      </c>
      <c r="E256" s="312" t="s">
        <v>2418</v>
      </c>
      <c r="F256" s="312" t="str">
        <f>VLOOKUP($A256,Questions!B$3:T$258,12,FALSE)</f>
        <v>Yes</v>
      </c>
      <c r="G256" s="190"/>
      <c r="H256" s="229">
        <f>VLOOKUP(A256,Questions!B$25:T$297,16,FALSE)</f>
        <v>20</v>
      </c>
      <c r="I256" s="102"/>
    </row>
    <row r="257" spans="1:9" ht="48" customHeight="1" x14ac:dyDescent="0.2">
      <c r="A257" s="190" t="str">
        <f>'HECVAT - Full'!A253</f>
        <v>HIPA-10</v>
      </c>
      <c r="B257" s="190" t="str">
        <f>'HECVAT - Full'!B253</f>
        <v xml:space="preserve">Does your application lock-out an account after a number of failed login attempts? </v>
      </c>
      <c r="C257" s="229">
        <f>'HECVAT - Full'!C253</f>
        <v>0</v>
      </c>
      <c r="D257" s="229">
        <f>'HECVAT - Full'!D253</f>
        <v>0</v>
      </c>
      <c r="E257" s="312" t="s">
        <v>2418</v>
      </c>
      <c r="F257" s="312" t="str">
        <f>VLOOKUP($A257,Questions!B$3:T$258,12,FALSE)</f>
        <v>Yes</v>
      </c>
      <c r="G257" s="190"/>
      <c r="H257" s="229">
        <f>VLOOKUP(A257,Questions!B$25:T$297,16,FALSE)</f>
        <v>20</v>
      </c>
      <c r="I257" s="102"/>
    </row>
    <row r="258" spans="1:9" ht="48" customHeight="1" x14ac:dyDescent="0.2">
      <c r="A258" s="190" t="str">
        <f>'HECVAT - Full'!A254</f>
        <v>HIPA-11</v>
      </c>
      <c r="B258" s="190" t="str">
        <f>'HECVAT - Full'!B254</f>
        <v>Does your application automatically lock or log-out an account after a period of inactivity?</v>
      </c>
      <c r="C258" s="229">
        <f>'HECVAT - Full'!C254</f>
        <v>0</v>
      </c>
      <c r="D258" s="229">
        <f>'HECVAT - Full'!D254</f>
        <v>0</v>
      </c>
      <c r="E258" s="312" t="s">
        <v>2418</v>
      </c>
      <c r="F258" s="312" t="str">
        <f>VLOOKUP($A258,Questions!B$3:T$258,12,FALSE)</f>
        <v>No</v>
      </c>
      <c r="G258" s="190"/>
      <c r="H258" s="229">
        <f>VLOOKUP(A258,Questions!B$25:T$297,16,FALSE)</f>
        <v>20</v>
      </c>
      <c r="I258" s="102"/>
    </row>
    <row r="259" spans="1:9" ht="48" customHeight="1" x14ac:dyDescent="0.2">
      <c r="A259" s="190" t="str">
        <f>'HECVAT - Full'!A255</f>
        <v>HIPA-12</v>
      </c>
      <c r="B259" s="190" t="str">
        <f>'HECVAT - Full'!B255</f>
        <v>Are passwords visible in plain text, whether when stored or entered, including service level accounts (i.e. database accounts, etc.)?</v>
      </c>
      <c r="C259" s="229">
        <f>'HECVAT - Full'!C255</f>
        <v>0</v>
      </c>
      <c r="D259" s="229">
        <f>'HECVAT - Full'!D255</f>
        <v>0</v>
      </c>
      <c r="E259" s="312" t="s">
        <v>2418</v>
      </c>
      <c r="F259" s="312" t="str">
        <f>VLOOKUP($A259,Questions!B$3:T$258,12,FALSE)</f>
        <v>Yes</v>
      </c>
      <c r="G259" s="190"/>
      <c r="H259" s="229">
        <f>VLOOKUP(A259,Questions!B$25:T$297,16,FALSE)</f>
        <v>20</v>
      </c>
      <c r="I259" s="102"/>
    </row>
    <row r="260" spans="1:9" ht="48" customHeight="1" x14ac:dyDescent="0.2">
      <c r="A260" s="190" t="str">
        <f>'HECVAT - Full'!A256</f>
        <v>HIPA-13</v>
      </c>
      <c r="B260" s="190" t="str">
        <f>'HECVAT - Full'!B256</f>
        <v>If the application is institution-hosted, can all service level and administrative account passwords be changed by the institution?</v>
      </c>
      <c r="C260" s="229">
        <f>'HECVAT - Full'!C256</f>
        <v>0</v>
      </c>
      <c r="D260" s="229">
        <f>'HECVAT - Full'!D256</f>
        <v>0</v>
      </c>
      <c r="E260" s="312" t="s">
        <v>2418</v>
      </c>
      <c r="F260" s="312" t="str">
        <f>VLOOKUP($A260,Questions!B$3:T$258,12,FALSE)</f>
        <v>Yes</v>
      </c>
      <c r="G260" s="190"/>
      <c r="H260" s="229">
        <f>VLOOKUP(A260,Questions!B$25:T$297,16,FALSE)</f>
        <v>20</v>
      </c>
      <c r="I260" s="102"/>
    </row>
    <row r="261" spans="1:9" ht="48" customHeight="1" x14ac:dyDescent="0.2">
      <c r="A261" s="190" t="str">
        <f>'HECVAT - Full'!A257</f>
        <v>HIPA-14</v>
      </c>
      <c r="B261" s="190" t="str">
        <f>'HECVAT - Full'!B257</f>
        <v>Does your application provide the ability to define user access levels?</v>
      </c>
      <c r="C261" s="229">
        <f>'HECVAT - Full'!C257</f>
        <v>0</v>
      </c>
      <c r="D261" s="229">
        <f>'HECVAT - Full'!D257</f>
        <v>0</v>
      </c>
      <c r="E261" s="312" t="s">
        <v>2418</v>
      </c>
      <c r="F261" s="312" t="str">
        <f>VLOOKUP($A261,Questions!B$3:T$258,12,FALSE)</f>
        <v>Yes</v>
      </c>
      <c r="G261" s="190"/>
      <c r="H261" s="229">
        <f>VLOOKUP(A261,Questions!B$25:T$297,16,FALSE)</f>
        <v>20</v>
      </c>
      <c r="I261" s="102"/>
    </row>
    <row r="262" spans="1:9" ht="48" customHeight="1" x14ac:dyDescent="0.2">
      <c r="A262" s="190" t="str">
        <f>'HECVAT - Full'!A258</f>
        <v>HIPA-15</v>
      </c>
      <c r="B262" s="190" t="str">
        <f>'HECVAT - Full'!B258</f>
        <v>Does your application support varying levels of access to administrative tasks defined individually per user?</v>
      </c>
      <c r="C262" s="229">
        <f>'HECVAT - Full'!C258</f>
        <v>0</v>
      </c>
      <c r="D262" s="229">
        <f>'HECVAT - Full'!D258</f>
        <v>0</v>
      </c>
      <c r="E262" s="312" t="s">
        <v>2418</v>
      </c>
      <c r="F262" s="312" t="str">
        <f>VLOOKUP($A262,Questions!B$3:T$258,12,FALSE)</f>
        <v>Yes</v>
      </c>
      <c r="G262" s="190"/>
      <c r="H262" s="229">
        <f>VLOOKUP(A262,Questions!B$25:T$297,16,FALSE)</f>
        <v>20</v>
      </c>
      <c r="I262" s="102"/>
    </row>
    <row r="263" spans="1:9" ht="48" customHeight="1" x14ac:dyDescent="0.2">
      <c r="A263" s="190" t="str">
        <f>'HECVAT - Full'!A259</f>
        <v>HIPA-16</v>
      </c>
      <c r="B263" s="190" t="str">
        <f>'HECVAT - Full'!B259</f>
        <v>Does your application support varying levels of access to records based on user ID?</v>
      </c>
      <c r="C263" s="229">
        <f>'HECVAT - Full'!C259</f>
        <v>0</v>
      </c>
      <c r="D263" s="229">
        <f>'HECVAT - Full'!D259</f>
        <v>0</v>
      </c>
      <c r="E263" s="312" t="s">
        <v>2418</v>
      </c>
      <c r="F263" s="312" t="str">
        <f>VLOOKUP($A263,Questions!B$3:T$258,12,FALSE)</f>
        <v>No</v>
      </c>
      <c r="G263" s="190"/>
      <c r="H263" s="229">
        <f>VLOOKUP(A263,Questions!B$25:T$297,16,FALSE)</f>
        <v>20</v>
      </c>
      <c r="I263" s="102"/>
    </row>
    <row r="264" spans="1:9" ht="48" customHeight="1" x14ac:dyDescent="0.2">
      <c r="A264" s="190" t="str">
        <f>'HECVAT - Full'!A260</f>
        <v>HIPA-17</v>
      </c>
      <c r="B264" s="190" t="str">
        <f>'HECVAT - Full'!B260</f>
        <v>Is there a limit to the number of groups a user can be assigned?</v>
      </c>
      <c r="C264" s="229">
        <f>'HECVAT - Full'!C260</f>
        <v>0</v>
      </c>
      <c r="D264" s="229">
        <f>'HECVAT - Full'!D260</f>
        <v>0</v>
      </c>
      <c r="E264" s="312" t="s">
        <v>2418</v>
      </c>
      <c r="F264" s="312" t="str">
        <f>VLOOKUP($A264,Questions!B$3:T$258,12,FALSE)</f>
        <v>Yes</v>
      </c>
      <c r="G264" s="190"/>
      <c r="H264" s="229">
        <f>VLOOKUP(A264,Questions!B$25:T$297,16,FALSE)</f>
        <v>20</v>
      </c>
      <c r="I264" s="102"/>
    </row>
    <row r="265" spans="1:9" ht="48" customHeight="1" x14ac:dyDescent="0.2">
      <c r="A265" s="190" t="str">
        <f>'HECVAT - Full'!A261</f>
        <v>HIPA-18</v>
      </c>
      <c r="B265" s="190" t="str">
        <f>'HECVAT - Full'!B261</f>
        <v>Do accounts used for vendor supplied remote support abide by the same authentication policies and access logging as the rest of the system?</v>
      </c>
      <c r="C265" s="229">
        <f>'HECVAT - Full'!C261</f>
        <v>0</v>
      </c>
      <c r="D265" s="229">
        <f>'HECVAT - Full'!D261</f>
        <v>0</v>
      </c>
      <c r="E265" s="312" t="s">
        <v>2418</v>
      </c>
      <c r="F265" s="312" t="str">
        <f>VLOOKUP($A265,Questions!B$3:T$258,12,FALSE)</f>
        <v>Yes</v>
      </c>
      <c r="G265" s="190"/>
      <c r="H265" s="229">
        <f>VLOOKUP(A265,Questions!B$25:T$297,16,FALSE)</f>
        <v>20</v>
      </c>
      <c r="I265" s="102"/>
    </row>
    <row r="266" spans="1:9" ht="48" customHeight="1" x14ac:dyDescent="0.2">
      <c r="A266" s="190" t="str">
        <f>'HECVAT - Full'!A262</f>
        <v>HIPA-19</v>
      </c>
      <c r="B266" s="190" t="str">
        <f>'HECVAT - Full'!B262</f>
        <v xml:space="preserve">Does the application log record access including specific user, date/time of access, and originating IP or device? </v>
      </c>
      <c r="C266" s="229">
        <f>'HECVAT - Full'!C262</f>
        <v>0</v>
      </c>
      <c r="D266" s="229">
        <f>'HECVAT - Full'!D262</f>
        <v>0</v>
      </c>
      <c r="E266" s="312" t="s">
        <v>2418</v>
      </c>
      <c r="F266" s="312" t="str">
        <f>VLOOKUP($A266,Questions!B$3:T$258,12,FALSE)</f>
        <v>Yes</v>
      </c>
      <c r="G266" s="190"/>
      <c r="H266" s="229">
        <f>VLOOKUP(A266,Questions!B$25:T$297,16,FALSE)</f>
        <v>20</v>
      </c>
      <c r="I266" s="102"/>
    </row>
    <row r="267" spans="1:9" ht="48" customHeight="1" x14ac:dyDescent="0.2">
      <c r="A267" s="190" t="str">
        <f>'HECVAT - Full'!A263</f>
        <v>HIPA-20</v>
      </c>
      <c r="B267" s="190" t="str">
        <f>'HECVAT - Full'!B263</f>
        <v>Does the application log administrative activity, such user account access changes and password changes, including specific user, date/time of changes, and originating IP or device?</v>
      </c>
      <c r="C267" s="229">
        <f>'HECVAT - Full'!C263</f>
        <v>0</v>
      </c>
      <c r="D267" s="229">
        <f>'HECVAT - Full'!D263</f>
        <v>0</v>
      </c>
      <c r="E267" s="312" t="s">
        <v>2418</v>
      </c>
      <c r="F267" s="312" t="str">
        <f>VLOOKUP($A267,Questions!B$3:T$258,12,FALSE)</f>
        <v>Yes</v>
      </c>
      <c r="G267" s="190"/>
      <c r="H267" s="229">
        <f>VLOOKUP(A267,Questions!B$25:T$297,16,FALSE)</f>
        <v>20</v>
      </c>
      <c r="I267" s="102"/>
    </row>
    <row r="268" spans="1:9" ht="48" customHeight="1" x14ac:dyDescent="0.2">
      <c r="A268" s="190" t="str">
        <f>'HECVAT - Full'!A264</f>
        <v>HIPA-21</v>
      </c>
      <c r="B268" s="190" t="str">
        <f>'HECVAT - Full'!B264</f>
        <v>How long does the application keep access/change logs?</v>
      </c>
      <c r="C268" s="229">
        <f>'HECVAT - Full'!C264</f>
        <v>0</v>
      </c>
      <c r="D268" s="229">
        <f>'HECVAT - Full'!D264</f>
        <v>0</v>
      </c>
      <c r="E268" s="312" t="s">
        <v>2418</v>
      </c>
      <c r="F268" s="312" t="str">
        <f>VLOOKUP($A268,Questions!B$3:T$258,12,FALSE)</f>
        <v>Yes</v>
      </c>
      <c r="G268" s="190"/>
      <c r="H268" s="229">
        <f>VLOOKUP(A268,Questions!B$25:T$297,16,FALSE)</f>
        <v>20</v>
      </c>
      <c r="I268" s="102"/>
    </row>
    <row r="269" spans="1:9" ht="48" customHeight="1" x14ac:dyDescent="0.2">
      <c r="A269" s="190" t="str">
        <f>'HECVAT - Full'!A265</f>
        <v>HIPA-22</v>
      </c>
      <c r="B269" s="190" t="str">
        <f>'HECVAT - Full'!B265</f>
        <v xml:space="preserve">Can the application logs be archived? </v>
      </c>
      <c r="C269" s="229">
        <f>'HECVAT - Full'!C265</f>
        <v>0</v>
      </c>
      <c r="D269" s="229">
        <f>'HECVAT - Full'!D265</f>
        <v>0</v>
      </c>
      <c r="E269" s="312" t="s">
        <v>2418</v>
      </c>
      <c r="F269" s="312" t="str">
        <f>VLOOKUP($A269,Questions!B$3:T$258,12,FALSE)</f>
        <v>Yes</v>
      </c>
      <c r="G269" s="190"/>
      <c r="H269" s="229">
        <f>VLOOKUP(A269,Questions!B$25:T$297,16,FALSE)</f>
        <v>20</v>
      </c>
      <c r="I269" s="102"/>
    </row>
    <row r="270" spans="1:9" ht="48" customHeight="1" x14ac:dyDescent="0.2">
      <c r="A270" s="190" t="str">
        <f>'HECVAT - Full'!A266</f>
        <v>HIPA-23</v>
      </c>
      <c r="B270" s="190" t="str">
        <f>'HECVAT - Full'!B266</f>
        <v xml:space="preserve">Can the application logs be saved externally? </v>
      </c>
      <c r="C270" s="312">
        <f>'HECVAT - Full'!C266</f>
        <v>0</v>
      </c>
      <c r="D270" s="312">
        <f>'HECVAT - Full'!D266</f>
        <v>0</v>
      </c>
      <c r="E270" s="312" t="s">
        <v>2418</v>
      </c>
      <c r="F270" s="312" t="str">
        <f>VLOOKUP($A270,Questions!B$3:T$258,12,FALSE)</f>
        <v>Yes</v>
      </c>
      <c r="G270" s="190"/>
      <c r="H270" s="229">
        <f>VLOOKUP(A270,Questions!B$25:T$297,16,FALSE)</f>
        <v>20</v>
      </c>
      <c r="I270" s="102"/>
    </row>
    <row r="271" spans="1:9" ht="48" customHeight="1" x14ac:dyDescent="0.2">
      <c r="A271" s="190" t="str">
        <f>'HECVAT - Full'!A267</f>
        <v>HIPA-24</v>
      </c>
      <c r="B271" s="190" t="str">
        <f>'HECVAT - Full'!B267</f>
        <v>Does your data backup and retention policies and practices meet HIPAA requirements?</v>
      </c>
      <c r="C271" s="229">
        <f>'HECVAT - Full'!C267</f>
        <v>0</v>
      </c>
      <c r="D271" s="229">
        <f>'HECVAT - Full'!D267</f>
        <v>0</v>
      </c>
      <c r="E271" s="312" t="s">
        <v>2418</v>
      </c>
      <c r="F271" s="312" t="str">
        <f>VLOOKUP($A271,Questions!B$3:T$258,12,FALSE)</f>
        <v>Yes</v>
      </c>
      <c r="G271" s="190"/>
      <c r="H271" s="229">
        <f>VLOOKUP(A271,Questions!B$25:T$297,16,FALSE)</f>
        <v>15</v>
      </c>
      <c r="I271" s="102"/>
    </row>
    <row r="272" spans="1:9" ht="48" customHeight="1" x14ac:dyDescent="0.2">
      <c r="A272" s="190" t="str">
        <f>'HECVAT - Full'!A268</f>
        <v>HIPA-25</v>
      </c>
      <c r="B272" s="190" t="str">
        <f>'HECVAT - Full'!B268</f>
        <v>Do you have a disaster recovery plan and emergency mode operation plan?</v>
      </c>
      <c r="C272" s="229">
        <f>'HECVAT - Full'!C268</f>
        <v>0</v>
      </c>
      <c r="D272" s="229">
        <f>'HECVAT - Full'!D268</f>
        <v>0</v>
      </c>
      <c r="E272" s="312" t="s">
        <v>2418</v>
      </c>
      <c r="F272" s="312" t="str">
        <f>VLOOKUP($A272,Questions!B$3:T$258,12,FALSE)</f>
        <v>Yes</v>
      </c>
      <c r="G272" s="190"/>
      <c r="H272" s="229">
        <f>VLOOKUP(A272,Questions!B$25:T$297,16,FALSE)</f>
        <v>20</v>
      </c>
      <c r="I272" s="102"/>
    </row>
    <row r="273" spans="1:9" ht="48" customHeight="1" x14ac:dyDescent="0.2">
      <c r="A273" s="190" t="str">
        <f>'HECVAT - Full'!A269</f>
        <v>HIPA-26</v>
      </c>
      <c r="B273" s="190" t="str">
        <f>'HECVAT - Full'!B269</f>
        <v>Have the policies/plans mentioned above been tested?</v>
      </c>
      <c r="C273" s="229">
        <f>'HECVAT - Full'!C269</f>
        <v>0</v>
      </c>
      <c r="D273" s="229">
        <f>'HECVAT - Full'!D269</f>
        <v>0</v>
      </c>
      <c r="E273" s="312" t="s">
        <v>2418</v>
      </c>
      <c r="F273" s="312" t="str">
        <f>VLOOKUP($A273,Questions!B$3:T$258,12,FALSE)</f>
        <v>Yes</v>
      </c>
      <c r="G273" s="190"/>
      <c r="H273" s="229">
        <f>VLOOKUP(A273,Questions!B$25:T$297,16,FALSE)</f>
        <v>25</v>
      </c>
      <c r="I273" s="102"/>
    </row>
    <row r="274" spans="1:9" ht="48" customHeight="1" x14ac:dyDescent="0.2">
      <c r="A274" s="190" t="str">
        <f>'HECVAT - Full'!A270</f>
        <v>HIPA-27</v>
      </c>
      <c r="B274" s="190" t="str">
        <f>'HECVAT - Full'!B270</f>
        <v>Can you provide a HIPAA compliance attestation document?</v>
      </c>
      <c r="C274" s="229">
        <f>'HECVAT - Full'!C270</f>
        <v>0</v>
      </c>
      <c r="D274" s="229">
        <f>'HECVAT - Full'!D270</f>
        <v>0</v>
      </c>
      <c r="E274" s="312" t="s">
        <v>2418</v>
      </c>
      <c r="F274" s="312" t="str">
        <f>VLOOKUP($A274,Questions!B$3:T$258,12,FALSE)</f>
        <v>Yes</v>
      </c>
      <c r="G274" s="190"/>
      <c r="H274" s="229">
        <f>VLOOKUP(A274,Questions!B$25:T$297,16,FALSE)</f>
        <v>20</v>
      </c>
      <c r="I274" s="102"/>
    </row>
    <row r="275" spans="1:9" ht="48" customHeight="1" x14ac:dyDescent="0.2">
      <c r="A275" s="190" t="str">
        <f>'HECVAT - Full'!A271</f>
        <v>HIPA-28</v>
      </c>
      <c r="B275" s="190" t="str">
        <f>'HECVAT - Full'!B271</f>
        <v>Are you willing to enter into a Business Associate Agreement (BAA)?</v>
      </c>
      <c r="C275" s="229">
        <f>'HECVAT - Full'!C271</f>
        <v>0</v>
      </c>
      <c r="D275" s="229">
        <f>'HECVAT - Full'!D271</f>
        <v>0</v>
      </c>
      <c r="E275" s="312" t="s">
        <v>2418</v>
      </c>
      <c r="F275" s="312" t="str">
        <f>VLOOKUP($A275,Questions!B$3:T$258,12,FALSE)</f>
        <v>Yes</v>
      </c>
      <c r="G275" s="190"/>
      <c r="H275" s="229">
        <f>VLOOKUP(A275,Questions!B$25:T$297,16,FALSE)</f>
        <v>20</v>
      </c>
      <c r="I275" s="102"/>
    </row>
    <row r="276" spans="1:9" ht="48" customHeight="1" x14ac:dyDescent="0.2">
      <c r="A276" s="190" t="str">
        <f>'HECVAT - Full'!A272</f>
        <v>HIPA-29</v>
      </c>
      <c r="B276" s="190" t="str">
        <f>'HECVAT - Full'!B272</f>
        <v>Have you entered into a BAA with all subcontractors who may have access to protected health information (PHI)?</v>
      </c>
      <c r="C276" s="229">
        <f>'HECVAT - Full'!C272</f>
        <v>0</v>
      </c>
      <c r="D276" s="229">
        <f>'HECVAT - Full'!D272</f>
        <v>0</v>
      </c>
      <c r="E276" s="312" t="s">
        <v>2418</v>
      </c>
      <c r="F276" s="312" t="str">
        <f>VLOOKUP($A276,Questions!B$3:T$258,12,FALSE)</f>
        <v>Yes</v>
      </c>
      <c r="G276" s="190"/>
      <c r="H276" s="229">
        <f>VLOOKUP(A276,Questions!B$25:T$297,16,FALSE)</f>
        <v>25</v>
      </c>
      <c r="I276" s="102"/>
    </row>
    <row r="277" spans="1:9" ht="48" customHeight="1" x14ac:dyDescent="0.2">
      <c r="A277" s="234" t="str">
        <f>'HECVAT - Full'!A273</f>
        <v>PCI DSS - Optional based on QUALIFIER response.</v>
      </c>
      <c r="B277" s="234"/>
      <c r="C277" s="237" t="s">
        <v>1792</v>
      </c>
      <c r="D277" s="237" t="s">
        <v>13</v>
      </c>
      <c r="E277" s="237" t="s">
        <v>3139</v>
      </c>
      <c r="F277" s="238" t="s">
        <v>2582</v>
      </c>
      <c r="G277" s="238" t="s">
        <v>2583</v>
      </c>
      <c r="H277" s="238" t="s">
        <v>2398</v>
      </c>
      <c r="I277" s="238" t="s">
        <v>2584</v>
      </c>
    </row>
    <row r="278" spans="1:9" ht="48" customHeight="1" x14ac:dyDescent="0.2">
      <c r="A278" s="190" t="str">
        <f>'HECVAT - Full'!A274</f>
        <v>PCID-01</v>
      </c>
      <c r="B278" s="190" t="str">
        <f>'HECVAT - Full'!B274</f>
        <v>Do your systems or products store, process, or transmit cardholder (payment/credit/debt card) data?</v>
      </c>
      <c r="C278" s="229" t="str">
        <f>'HECVAT - Full'!C274</f>
        <v>Yes</v>
      </c>
      <c r="D278" s="229">
        <f>'HECVAT - Full'!D274</f>
        <v>0</v>
      </c>
      <c r="E278" s="312" t="s">
        <v>2418</v>
      </c>
      <c r="F278" s="312" t="str">
        <f>VLOOKUP($A278,Questions!B$3:T$258,12,FALSE)</f>
        <v>Yes</v>
      </c>
      <c r="G278" s="190"/>
      <c r="H278" s="229">
        <f>VLOOKUP(A278,Questions!B$25:T$297,16,FALSE)</f>
        <v>20</v>
      </c>
      <c r="I278" s="102"/>
    </row>
    <row r="279" spans="1:9" ht="69" customHeight="1" x14ac:dyDescent="0.2">
      <c r="A279" s="190" t="str">
        <f>'HECVAT - Full'!A275</f>
        <v>PCID-02</v>
      </c>
      <c r="B279" s="190" t="str">
        <f>'HECVAT - Full'!B275</f>
        <v>Are you compliant with the Payment Card Industry Data Security Standard (PCI DSS)?</v>
      </c>
      <c r="C279" s="229" t="str">
        <f>'HECVAT - Full'!C275</f>
        <v>Yes</v>
      </c>
      <c r="D279" s="229" t="str">
        <f>'HECVAT - Full'!D275</f>
        <v xml:space="preserve">Based on the amount of credit card transactions that Liaison processes every year, it is allowed to self-assess and it does so by filling out a SAQ-D annually and performing quarterly scans with an ASV. However, we are looking to be certified by a QSA in 2022. </v>
      </c>
      <c r="E279" s="312" t="s">
        <v>2418</v>
      </c>
      <c r="F279" s="312" t="str">
        <f>VLOOKUP($A279,Questions!B$3:T$258,12,FALSE)</f>
        <v>Yes</v>
      </c>
      <c r="G279" s="190"/>
      <c r="H279" s="229">
        <f>VLOOKUP(A279,Questions!B$25:T$297,16,FALSE)</f>
        <v>20</v>
      </c>
      <c r="I279" s="102"/>
    </row>
    <row r="280" spans="1:9" ht="96" customHeight="1" x14ac:dyDescent="0.2">
      <c r="A280" s="190" t="str">
        <f>'HECVAT - Full'!A276</f>
        <v>PCID-03</v>
      </c>
      <c r="B280" s="190" t="str">
        <f>'HECVAT - Full'!B276</f>
        <v>Do you have a current, executed within the past year, Attestation of Compliance (AoC) or Report on Compliance (RoC)?</v>
      </c>
      <c r="C280" s="229" t="str">
        <f>'HECVAT - Full'!C276</f>
        <v>Yes</v>
      </c>
      <c r="D280" s="229" t="str">
        <f>'HECVAT - Full'!D276</f>
        <v>Liaison generates an AoC annually as part of our self-assessment program.</v>
      </c>
      <c r="E280" s="312" t="s">
        <v>2418</v>
      </c>
      <c r="F280" s="312" t="str">
        <f>VLOOKUP($A280,Questions!B$3:T$258,12,FALSE)</f>
        <v>Yes</v>
      </c>
      <c r="G280" s="190"/>
      <c r="H280" s="229">
        <f>VLOOKUP(A280,Questions!B$25:T$297,16,FALSE)</f>
        <v>25</v>
      </c>
      <c r="I280" s="102"/>
    </row>
    <row r="281" spans="1:9" ht="85" x14ac:dyDescent="0.2">
      <c r="A281" s="190" t="str">
        <f>'HECVAT - Full'!A277</f>
        <v>PCID-04</v>
      </c>
      <c r="B281" s="190" t="str">
        <f>'HECVAT - Full'!B277</f>
        <v>Are you classified as a service provider?</v>
      </c>
      <c r="C281" s="229" t="str">
        <f>'HECVAT - Full'!C277</f>
        <v>Yes</v>
      </c>
      <c r="D281" s="229" t="str">
        <f>'HECVAT - Full'!D277</f>
        <v>Liaison is considered a PCI-DSS service provider as we process, and transmit cardholder data. We do not store the card details.</v>
      </c>
      <c r="E281" s="312" t="s">
        <v>2418</v>
      </c>
      <c r="F281" s="312" t="str">
        <f>VLOOKUP($A281,Questions!B$3:T$258,12,FALSE)</f>
        <v>Yes</v>
      </c>
      <c r="G281" s="190"/>
      <c r="H281" s="229">
        <f>VLOOKUP(A281,Questions!B$25:T$297,16,FALSE)</f>
        <v>20</v>
      </c>
      <c r="I281" s="102"/>
    </row>
    <row r="282" spans="1:9" ht="323" x14ac:dyDescent="0.2">
      <c r="A282" s="190" t="str">
        <f>'HECVAT - Full'!A278</f>
        <v>PCID-05</v>
      </c>
      <c r="B282" s="190" t="str">
        <f>'HECVAT - Full'!B278</f>
        <v xml:space="preserve">Are you on the list of VISA approved service providers? </v>
      </c>
      <c r="C282" s="229" t="str">
        <f>'HECVAT - Full'!C278</f>
        <v>No</v>
      </c>
      <c r="D282" s="229" t="str">
        <f>'HECVAT - Full'!D278</f>
        <v>Liaison is considered a PCI-DSS Service provider because we do process  credit card transactions using the Institution's Merchant ID if they request that we do so, however, we are not in the business of payment processing hence the reason we have not submitted to be on the list of VISA approved service providers. The payment processors that we do use for credit card transactions (PayPal Payflow Pro, TouchNet, CASHNet) are all on that list.</v>
      </c>
      <c r="E282" s="312" t="s">
        <v>2418</v>
      </c>
      <c r="F282" s="312" t="str">
        <f>VLOOKUP($A282,Questions!B$3:T$258,12,FALSE)</f>
        <v>Yes</v>
      </c>
      <c r="G282" s="190"/>
      <c r="H282" s="229">
        <f>VLOOKUP(A282,Questions!B$25:T$297,16,FALSE)</f>
        <v>20</v>
      </c>
      <c r="I282" s="102"/>
    </row>
    <row r="283" spans="1:9" ht="51" x14ac:dyDescent="0.2">
      <c r="A283" s="243" t="str">
        <f>'HECVAT - Full'!A279</f>
        <v>PCID-06</v>
      </c>
      <c r="B283" s="243" t="str">
        <f>'HECVAT - Full'!B279</f>
        <v>Are you classified as a merchant?  If so, what level (1, 2, 3, 4)?</v>
      </c>
      <c r="C283" s="414" t="str">
        <f>'HECVAT - Full'!C279</f>
        <v>No</v>
      </c>
      <c r="D283" s="414"/>
      <c r="E283" s="360" t="s">
        <v>2418</v>
      </c>
      <c r="F283" s="243" t="s">
        <v>2592</v>
      </c>
      <c r="G283" s="243"/>
      <c r="H283" s="313">
        <f>VLOOKUP(A283,Questions!B$25:T$297,16,FALSE)</f>
        <v>20</v>
      </c>
      <c r="I283" s="243"/>
    </row>
    <row r="284" spans="1:9" ht="85" x14ac:dyDescent="0.2">
      <c r="A284" s="243" t="str">
        <f>'HECVAT - Full'!A280</f>
        <v>PCID-07</v>
      </c>
      <c r="B284" s="243" t="str">
        <f>'HECVAT - Full'!B280</f>
        <v>Describe the architecture employed by the system to verify and authorize credit card transactions.</v>
      </c>
      <c r="C284" s="414" t="str">
        <f>'HECVAT - Full'!C280</f>
        <v>Credit card information is captured at application submission and transmitted to our payment processors  who process the transactions.</v>
      </c>
      <c r="D284" s="414"/>
      <c r="E284" s="360" t="s">
        <v>2418</v>
      </c>
      <c r="F284" s="243" t="s">
        <v>2592</v>
      </c>
      <c r="G284" s="243"/>
      <c r="H284" s="313">
        <f>VLOOKUP(A284,Questions!B$25:T$297,16,FALSE)</f>
        <v>10</v>
      </c>
      <c r="I284" s="243"/>
    </row>
    <row r="285" spans="1:9" ht="68" x14ac:dyDescent="0.2">
      <c r="A285" s="243" t="str">
        <f>'HECVAT - Full'!A281</f>
        <v>PCID-08</v>
      </c>
      <c r="B285" s="243" t="str">
        <f>'HECVAT - Full'!B281</f>
        <v xml:space="preserve">What payment processors/gateways does the system support? </v>
      </c>
      <c r="C285" s="414" t="str">
        <f>'HECVAT - Full'!C281</f>
        <v>Liaison uses PayPal Payflow Pro, TouchNet, and CASHNet for it's payment processor needs.</v>
      </c>
      <c r="D285" s="414"/>
      <c r="E285" s="360" t="s">
        <v>2418</v>
      </c>
      <c r="F285" s="243" t="s">
        <v>2592</v>
      </c>
      <c r="G285" s="243"/>
      <c r="H285" s="313">
        <f>VLOOKUP(A285,Questions!B$25:T$297,16,FALSE)</f>
        <v>10</v>
      </c>
      <c r="I285" s="243"/>
    </row>
    <row r="286" spans="1:9" ht="68" x14ac:dyDescent="0.2">
      <c r="A286" s="190" t="str">
        <f>'HECVAT - Full'!A282</f>
        <v>PCID-09</v>
      </c>
      <c r="B286" s="190" t="str">
        <f>'HECVAT - Full'!B282</f>
        <v>Can the application be installed in a PCI DSS compliant manner ?</v>
      </c>
      <c r="C286" s="229" t="str">
        <f>'HECVAT - Full'!C282</f>
        <v>Yes</v>
      </c>
      <c r="D286" s="229" t="str">
        <f>'HECVAT - Full'!D282</f>
        <v>Our SaaS-based solutions confirms to PSCI DSS compliance standards and procedures</v>
      </c>
      <c r="E286" s="312" t="s">
        <v>2418</v>
      </c>
      <c r="F286" s="312" t="str">
        <f>VLOOKUP($A286,Questions!B$3:T$258,12,FALSE)</f>
        <v>Yes</v>
      </c>
      <c r="G286" s="190"/>
      <c r="H286" s="229">
        <f>VLOOKUP(A286,Questions!B$25:T$297,16,FALSE)</f>
        <v>10</v>
      </c>
      <c r="I286" s="102"/>
    </row>
    <row r="287" spans="1:9" ht="85" x14ac:dyDescent="0.2">
      <c r="A287" s="190" t="str">
        <f>'HECVAT - Full'!A283</f>
        <v>PCID-10</v>
      </c>
      <c r="B287" s="190" t="str">
        <f>'HECVAT - Full'!B283</f>
        <v xml:space="preserve">Is the application listed as an approved PA-DSS application? </v>
      </c>
      <c r="C287" s="229" t="str">
        <f>'HECVAT - Full'!C283</f>
        <v>No</v>
      </c>
      <c r="D287" s="229" t="str">
        <f>'HECVAT - Full'!D283</f>
        <v>Liaison does not make or sell a payment application so being an approved PA-DSS application is not applicable.</v>
      </c>
      <c r="E287" s="312" t="s">
        <v>2418</v>
      </c>
      <c r="F287" s="312" t="str">
        <f>VLOOKUP($A287,Questions!B$3:T$258,12,FALSE)</f>
        <v>No</v>
      </c>
      <c r="G287" s="190"/>
      <c r="H287" s="229">
        <f>VLOOKUP(A287,Questions!B$25:T$297,16,FALSE)</f>
        <v>25</v>
      </c>
      <c r="I287" s="102"/>
    </row>
    <row r="288" spans="1:9" ht="119" x14ac:dyDescent="0.2">
      <c r="A288" s="190" t="str">
        <f>'HECVAT - Full'!A284</f>
        <v>PCID-11</v>
      </c>
      <c r="B288" s="190" t="str">
        <f>'HECVAT - Full'!B284</f>
        <v>Does the system or products use a third party to collect, store, process, or transmit cardholder (payment/credit/debt card) data?</v>
      </c>
      <c r="C288" s="229" t="str">
        <f>'HECVAT - Full'!C284</f>
        <v>Yes</v>
      </c>
      <c r="D288" s="229" t="str">
        <f>'HECVAT - Full'!D284</f>
        <v>Liaison uses PayPal Payflow Pro, TouchNet, and CASHNet to process and transmit cardholder data.</v>
      </c>
      <c r="E288" s="312" t="s">
        <v>2418</v>
      </c>
      <c r="F288" s="312" t="str">
        <f>VLOOKUP($A288,Questions!B$3:T$258,12,FALSE)</f>
        <v>No</v>
      </c>
      <c r="G288" s="190"/>
      <c r="H288" s="229">
        <f>VLOOKUP(A288,Questions!B$25:T$297,16,FALSE)</f>
        <v>25</v>
      </c>
      <c r="I288" s="102"/>
    </row>
    <row r="289" spans="1:9" ht="90" customHeight="1" x14ac:dyDescent="0.2">
      <c r="A289" s="243" t="str">
        <f>'HECVAT - Full'!A285</f>
        <v>PCID-12</v>
      </c>
      <c r="B289" s="243" t="str">
        <f>'HECVAT - Full'!B285</f>
        <v xml:space="preserve">Include documentation describing the systems' abilities to comply with the PCI DSS and any features or capabilities of the system that must be added or changed in order to operate in compliance with the standards. </v>
      </c>
      <c r="C289" s="414" t="str">
        <f>'HECVAT - Full'!C285</f>
        <v>We can provide our SAQ-D and Attestation of Compliance (A0C) which is issues by our ASV as part of our self-assessment and scanning process for PCI-DSS provider compliance.</v>
      </c>
      <c r="D289" s="414"/>
      <c r="E289" s="360" t="s">
        <v>2418</v>
      </c>
      <c r="F289" s="243" t="s">
        <v>2592</v>
      </c>
      <c r="G289" s="243"/>
      <c r="H289" s="313">
        <f>VLOOKUP(A289,Questions!B$25:T$297,16,FALSE)</f>
        <v>15</v>
      </c>
      <c r="I289" s="243"/>
    </row>
    <row r="290" spans="1:9" x14ac:dyDescent="0.2">
      <c r="A290" s="190"/>
      <c r="B290" s="190"/>
      <c r="C290" s="229"/>
      <c r="D290" s="229"/>
      <c r="E290" s="312"/>
    </row>
    <row r="292" spans="1:9" ht="17" x14ac:dyDescent="0.2">
      <c r="E292" s="190" t="s">
        <v>2418</v>
      </c>
    </row>
  </sheetData>
  <mergeCells count="63">
    <mergeCell ref="C196:D196"/>
    <mergeCell ref="C284:D284"/>
    <mergeCell ref="C285:D285"/>
    <mergeCell ref="C289:D289"/>
    <mergeCell ref="A211:B211"/>
    <mergeCell ref="A55:B55"/>
    <mergeCell ref="A127:B127"/>
    <mergeCell ref="C283:D283"/>
    <mergeCell ref="C133:D133"/>
    <mergeCell ref="C134:D134"/>
    <mergeCell ref="C158:D158"/>
    <mergeCell ref="C115:D115"/>
    <mergeCell ref="C132:D132"/>
    <mergeCell ref="A169:B169"/>
    <mergeCell ref="A187:B187"/>
    <mergeCell ref="C114:D114"/>
    <mergeCell ref="A65:B65"/>
    <mergeCell ref="A71:B71"/>
    <mergeCell ref="A81:B81"/>
    <mergeCell ref="C151:D151"/>
    <mergeCell ref="C67:D67"/>
    <mergeCell ref="A11:C11"/>
    <mergeCell ref="B8:C8"/>
    <mergeCell ref="A35:D35"/>
    <mergeCell ref="E16:F16"/>
    <mergeCell ref="E17:F17"/>
    <mergeCell ref="E15:F15"/>
    <mergeCell ref="F35:I35"/>
    <mergeCell ref="G8:I8"/>
    <mergeCell ref="D10:I10"/>
    <mergeCell ref="E13:F13"/>
    <mergeCell ref="E14:F14"/>
    <mergeCell ref="E12:F12"/>
    <mergeCell ref="E21:F21"/>
    <mergeCell ref="E22:F22"/>
    <mergeCell ref="E23:F23"/>
    <mergeCell ref="E24:F24"/>
    <mergeCell ref="A2:I2"/>
    <mergeCell ref="A1:H1"/>
    <mergeCell ref="B6:C6"/>
    <mergeCell ref="B5:C5"/>
    <mergeCell ref="B7:C7"/>
    <mergeCell ref="A3:I3"/>
    <mergeCell ref="A4:I4"/>
    <mergeCell ref="G5:I5"/>
    <mergeCell ref="G6:I6"/>
    <mergeCell ref="G7:I7"/>
    <mergeCell ref="A37:B37"/>
    <mergeCell ref="A43:B43"/>
    <mergeCell ref="C38:D38"/>
    <mergeCell ref="E18:F18"/>
    <mergeCell ref="E19:F19"/>
    <mergeCell ref="E31:F31"/>
    <mergeCell ref="E32:F32"/>
    <mergeCell ref="E33:F33"/>
    <mergeCell ref="C42:D42"/>
    <mergeCell ref="E30:F30"/>
    <mergeCell ref="E25:F25"/>
    <mergeCell ref="E26:F26"/>
    <mergeCell ref="E27:F27"/>
    <mergeCell ref="E28:F28"/>
    <mergeCell ref="E29:F29"/>
    <mergeCell ref="E20:F20"/>
  </mergeCells>
  <conditionalFormatting sqref="G13">
    <cfRule type="dataBar" priority="23">
      <dataBar>
        <cfvo type="num" val="0"/>
        <cfvo type="num" val="1"/>
        <color rgb="FF638EC6"/>
      </dataBar>
      <extLst>
        <ext xmlns:x14="http://schemas.microsoft.com/office/spreadsheetml/2009/9/main" uri="{B025F937-C7B1-47D3-B67F-A62EFF666E3E}">
          <x14:id>{9F790BD4-183E-4119-9436-A01EA1594D8C}</x14:id>
        </ext>
      </extLst>
    </cfRule>
  </conditionalFormatting>
  <conditionalFormatting sqref="G32:G33">
    <cfRule type="dataBar" priority="22">
      <dataBar>
        <cfvo type="num" val="0"/>
        <cfvo type="num" val="1"/>
        <color rgb="FF638EC6"/>
      </dataBar>
      <extLst>
        <ext xmlns:x14="http://schemas.microsoft.com/office/spreadsheetml/2009/9/main" uri="{B025F937-C7B1-47D3-B67F-A62EFF666E3E}">
          <x14:id>{DEDB6CB6-F46C-4E16-9A05-AB63190D1DA2}</x14:id>
        </ext>
      </extLst>
    </cfRule>
  </conditionalFormatting>
  <conditionalFormatting sqref="G14:G22">
    <cfRule type="dataBar" priority="14">
      <dataBar>
        <cfvo type="num" val="0"/>
        <cfvo type="num" val="1"/>
        <color rgb="FF638EC6"/>
      </dataBar>
      <extLst>
        <ext xmlns:x14="http://schemas.microsoft.com/office/spreadsheetml/2009/9/main" uri="{B025F937-C7B1-47D3-B67F-A62EFF666E3E}">
          <x14:id>{A280AE77-B966-4601-A0A9-608CEBA57142}</x14:id>
        </ext>
      </extLst>
    </cfRule>
  </conditionalFormatting>
  <conditionalFormatting sqref="G23:G26">
    <cfRule type="dataBar" priority="13">
      <dataBar>
        <cfvo type="num" val="0"/>
        <cfvo type="num" val="1"/>
        <color rgb="FF638EC6"/>
      </dataBar>
      <extLst>
        <ext xmlns:x14="http://schemas.microsoft.com/office/spreadsheetml/2009/9/main" uri="{B025F937-C7B1-47D3-B67F-A62EFF666E3E}">
          <x14:id>{6FB108EB-1255-4BA4-896D-28323D780216}</x14:id>
        </ext>
      </extLst>
    </cfRule>
  </conditionalFormatting>
  <conditionalFormatting sqref="G27">
    <cfRule type="dataBar" priority="12">
      <dataBar>
        <cfvo type="num" val="0"/>
        <cfvo type="num" val="1"/>
        <color rgb="FF638EC6"/>
      </dataBar>
      <extLst>
        <ext xmlns:x14="http://schemas.microsoft.com/office/spreadsheetml/2009/9/main" uri="{B025F937-C7B1-47D3-B67F-A62EFF666E3E}">
          <x14:id>{61EF2B7C-82E6-4BA3-9164-42512B8564C0}</x14:id>
        </ext>
      </extLst>
    </cfRule>
  </conditionalFormatting>
  <conditionalFormatting sqref="G28">
    <cfRule type="dataBar" priority="11">
      <dataBar>
        <cfvo type="num" val="0"/>
        <cfvo type="num" val="1"/>
        <color rgb="FF638EC6"/>
      </dataBar>
      <extLst>
        <ext xmlns:x14="http://schemas.microsoft.com/office/spreadsheetml/2009/9/main" uri="{B025F937-C7B1-47D3-B67F-A62EFF666E3E}">
          <x14:id>{B96DDA50-C8DE-4885-8DB8-4738F673A312}</x14:id>
        </ext>
      </extLst>
    </cfRule>
  </conditionalFormatting>
  <conditionalFormatting sqref="G29">
    <cfRule type="dataBar" priority="10">
      <dataBar>
        <cfvo type="num" val="0"/>
        <cfvo type="num" val="1"/>
        <color rgb="FF638EC6"/>
      </dataBar>
      <extLst>
        <ext xmlns:x14="http://schemas.microsoft.com/office/spreadsheetml/2009/9/main" uri="{B025F937-C7B1-47D3-B67F-A62EFF666E3E}">
          <x14:id>{F9CE7CCA-8CC7-43E0-A872-0AB561892638}</x14:id>
        </ext>
      </extLst>
    </cfRule>
  </conditionalFormatting>
  <conditionalFormatting sqref="G30">
    <cfRule type="dataBar" priority="9">
      <dataBar>
        <cfvo type="num" val="0"/>
        <cfvo type="num" val="1"/>
        <color rgb="FF638EC6"/>
      </dataBar>
      <extLst>
        <ext xmlns:x14="http://schemas.microsoft.com/office/spreadsheetml/2009/9/main" uri="{B025F937-C7B1-47D3-B67F-A62EFF666E3E}">
          <x14:id>{B79EE5BF-6AAB-49E0-9D31-51B128B2B97D}</x14:id>
        </ext>
      </extLst>
    </cfRule>
  </conditionalFormatting>
  <conditionalFormatting sqref="G31">
    <cfRule type="dataBar" priority="8">
      <dataBar>
        <cfvo type="num" val="0"/>
        <cfvo type="num" val="1"/>
        <color rgb="FF638EC6"/>
      </dataBar>
      <extLst>
        <ext xmlns:x14="http://schemas.microsoft.com/office/spreadsheetml/2009/9/main" uri="{B025F937-C7B1-47D3-B67F-A62EFF666E3E}">
          <x14:id>{8908BCCD-78F9-4DC8-AF66-2A22D3B12D8C}</x14:id>
        </ext>
      </extLst>
    </cfRule>
  </conditionalFormatting>
  <pageMargins left="0.7" right="0.7" top="0.75" bottom="0.75" header="0.3" footer="0.3"/>
  <pageSetup orientation="portrait" verticalDpi="300" r:id="rId1"/>
  <extLst>
    <ext xmlns:x14="http://schemas.microsoft.com/office/spreadsheetml/2009/9/main" uri="{78C0D931-6437-407d-A8EE-F0AAD7539E65}">
      <x14:conditionalFormattings>
        <x14:conditionalFormatting xmlns:xm="http://schemas.microsoft.com/office/excel/2006/main">
          <x14:cfRule type="dataBar" id="{9F790BD4-183E-4119-9436-A01EA1594D8C}">
            <x14:dataBar minLength="0" maxLength="100" gradient="0" direction="leftToRight" axisPosition="none">
              <x14:cfvo type="num">
                <xm:f>0</xm:f>
              </x14:cfvo>
              <x14:cfvo type="num">
                <xm:f>1</xm:f>
              </x14:cfvo>
              <x14:negativeFillColor rgb="FFFF0000"/>
            </x14:dataBar>
          </x14:cfRule>
          <xm:sqref>G13</xm:sqref>
        </x14:conditionalFormatting>
        <x14:conditionalFormatting xmlns:xm="http://schemas.microsoft.com/office/excel/2006/main">
          <x14:cfRule type="dataBar" id="{DEDB6CB6-F46C-4E16-9A05-AB63190D1DA2}">
            <x14:dataBar minLength="0" maxLength="100" gradient="0" direction="leftToRight" axisPosition="none">
              <x14:cfvo type="num">
                <xm:f>0</xm:f>
              </x14:cfvo>
              <x14:cfvo type="num">
                <xm:f>1</xm:f>
              </x14:cfvo>
              <x14:negativeFillColor rgb="FFFF0000"/>
            </x14:dataBar>
          </x14:cfRule>
          <xm:sqref>G32:G33</xm:sqref>
        </x14:conditionalFormatting>
        <x14:conditionalFormatting xmlns:xm="http://schemas.microsoft.com/office/excel/2006/main">
          <x14:cfRule type="dataBar" id="{A280AE77-B966-4601-A0A9-608CEBA57142}">
            <x14:dataBar minLength="0" maxLength="100" gradient="0" direction="leftToRight" axisPosition="none">
              <x14:cfvo type="num">
                <xm:f>0</xm:f>
              </x14:cfvo>
              <x14:cfvo type="num">
                <xm:f>1</xm:f>
              </x14:cfvo>
              <x14:negativeFillColor rgb="FFFF0000"/>
            </x14:dataBar>
          </x14:cfRule>
          <xm:sqref>G14:G22</xm:sqref>
        </x14:conditionalFormatting>
        <x14:conditionalFormatting xmlns:xm="http://schemas.microsoft.com/office/excel/2006/main">
          <x14:cfRule type="dataBar" id="{6FB108EB-1255-4BA4-896D-28323D780216}">
            <x14:dataBar minLength="0" maxLength="100" gradient="0" direction="leftToRight" axisPosition="none">
              <x14:cfvo type="num">
                <xm:f>0</xm:f>
              </x14:cfvo>
              <x14:cfvo type="num">
                <xm:f>1</xm:f>
              </x14:cfvo>
              <x14:negativeFillColor rgb="FFFF0000"/>
            </x14:dataBar>
          </x14:cfRule>
          <xm:sqref>G23:G26</xm:sqref>
        </x14:conditionalFormatting>
        <x14:conditionalFormatting xmlns:xm="http://schemas.microsoft.com/office/excel/2006/main">
          <x14:cfRule type="dataBar" id="{61EF2B7C-82E6-4BA3-9164-42512B8564C0}">
            <x14:dataBar minLength="0" maxLength="100" gradient="0" direction="leftToRight" axisPosition="none">
              <x14:cfvo type="num">
                <xm:f>0</xm:f>
              </x14:cfvo>
              <x14:cfvo type="num">
                <xm:f>1</xm:f>
              </x14:cfvo>
              <x14:negativeFillColor rgb="FFFF0000"/>
            </x14:dataBar>
          </x14:cfRule>
          <xm:sqref>G27</xm:sqref>
        </x14:conditionalFormatting>
        <x14:conditionalFormatting xmlns:xm="http://schemas.microsoft.com/office/excel/2006/main">
          <x14:cfRule type="dataBar" id="{B96DDA50-C8DE-4885-8DB8-4738F673A312}">
            <x14:dataBar minLength="0" maxLength="100" gradient="0" direction="leftToRight" axisPosition="none">
              <x14:cfvo type="num">
                <xm:f>0</xm:f>
              </x14:cfvo>
              <x14:cfvo type="num">
                <xm:f>1</xm:f>
              </x14:cfvo>
              <x14:negativeFillColor rgb="FFFF0000"/>
            </x14:dataBar>
          </x14:cfRule>
          <xm:sqref>G28</xm:sqref>
        </x14:conditionalFormatting>
        <x14:conditionalFormatting xmlns:xm="http://schemas.microsoft.com/office/excel/2006/main">
          <x14:cfRule type="dataBar" id="{F9CE7CCA-8CC7-43E0-A872-0AB561892638}">
            <x14:dataBar minLength="0" maxLength="100" gradient="0" direction="leftToRight" axisPosition="none">
              <x14:cfvo type="num">
                <xm:f>0</xm:f>
              </x14:cfvo>
              <x14:cfvo type="num">
                <xm:f>1</xm:f>
              </x14:cfvo>
              <x14:negativeFillColor rgb="FFFF0000"/>
            </x14:dataBar>
          </x14:cfRule>
          <xm:sqref>G29</xm:sqref>
        </x14:conditionalFormatting>
        <x14:conditionalFormatting xmlns:xm="http://schemas.microsoft.com/office/excel/2006/main">
          <x14:cfRule type="dataBar" id="{B79EE5BF-6AAB-49E0-9D31-51B128B2B97D}">
            <x14:dataBar minLength="0" maxLength="100" gradient="0" direction="leftToRight" axisPosition="none">
              <x14:cfvo type="num">
                <xm:f>0</xm:f>
              </x14:cfvo>
              <x14:cfvo type="num">
                <xm:f>1</xm:f>
              </x14:cfvo>
              <x14:negativeFillColor rgb="FFFF0000"/>
            </x14:dataBar>
          </x14:cfRule>
          <xm:sqref>G30</xm:sqref>
        </x14:conditionalFormatting>
        <x14:conditionalFormatting xmlns:xm="http://schemas.microsoft.com/office/excel/2006/main">
          <x14:cfRule type="dataBar" id="{8908BCCD-78F9-4DC8-AF66-2A22D3B12D8C}">
            <x14:dataBar minLength="0" maxLength="100" gradient="0" direction="leftToRight" axisPosition="none">
              <x14:cfvo type="num">
                <xm:f>0</xm:f>
              </x14:cfvo>
              <x14:cfvo type="num">
                <xm:f>1</xm:f>
              </x14:cfvo>
              <x14:negativeFillColor rgb="FFFF0000"/>
            </x14:dataBar>
          </x14:cfRule>
          <xm:sqref>G31</xm:sqref>
        </x14:conditionalFormatting>
        <x14:conditionalFormatting xmlns:xm="http://schemas.microsoft.com/office/excel/2006/main">
          <x14:cfRule type="expression" priority="20" id="{74AB3EC3-C637-438A-9139-382558FA39B4}">
            <xm:f>VLOOKUP($A170,Questions!$B$18:$L$311,10,TRUE)=0</xm:f>
            <x14:dxf>
              <font>
                <strike/>
                <color theme="2" tint="-0.499984740745262"/>
              </font>
              <fill>
                <patternFill>
                  <bgColor theme="2"/>
                </patternFill>
              </fill>
            </x14:dxf>
          </x14:cfRule>
          <xm:sqref>F283:I285 F289:I289 A283:C285 A289:C289 G170:I186 A170:D186</xm:sqref>
        </x14:conditionalFormatting>
        <x14:conditionalFormatting xmlns:xm="http://schemas.microsoft.com/office/excel/2006/main">
          <x14:cfRule type="expression" priority="7" id="{9C4F4BDC-5853-4208-9C91-6F6ED2071713}">
            <xm:f>VLOOKUP($A97,Questions!$B$18:$L$311,10,FALSE)=0</xm:f>
            <x14:dxf>
              <font>
                <strike/>
                <color theme="2" tint="-0.499984740745262"/>
              </font>
            </x14:dxf>
          </x14:cfRule>
          <xm:sqref>A114:I115 G97:I113 A109:E113 A97:D108</xm:sqref>
        </x14:conditionalFormatting>
        <x14:conditionalFormatting xmlns:xm="http://schemas.microsoft.com/office/excel/2006/main">
          <x14:cfRule type="expression" priority="6" id="{026AB8C8-BF04-4CE1-B0BB-400C1D161844}">
            <xm:f>'HECVAT - Full'!$C$26="No"</xm:f>
            <x14:dxf>
              <font>
                <color theme="0"/>
              </font>
            </x14:dxf>
          </x14:cfRule>
          <xm:sqref>C30:D30 G30</xm:sqref>
        </x14:conditionalFormatting>
        <x14:conditionalFormatting xmlns:xm="http://schemas.microsoft.com/office/excel/2006/main">
          <x14:cfRule type="expression" priority="5" id="{36E41B77-E98A-40EC-A64C-7CDAF966CBA1}">
            <xm:f>'HECVAT - Full'!$C$30="No"</xm:f>
            <x14:dxf>
              <font>
                <color theme="0"/>
              </font>
            </x14:dxf>
          </x14:cfRule>
          <xm:sqref>C31:D31 G31</xm:sqref>
        </x14:conditionalFormatting>
        <x14:conditionalFormatting xmlns:xm="http://schemas.microsoft.com/office/excel/2006/main">
          <x14:cfRule type="expression" priority="4" id="{C6F8D7F5-F618-41E8-9C21-F5B227784D29}">
            <xm:f>'HECVAT - Full'!$C$27="No"</xm:f>
            <x14:dxf>
              <font>
                <color theme="0"/>
              </font>
            </x14:dxf>
          </x14:cfRule>
          <xm:sqref>C16:D16 G16</xm:sqref>
        </x14:conditionalFormatting>
        <x14:conditionalFormatting xmlns:xm="http://schemas.microsoft.com/office/excel/2006/main">
          <x14:cfRule type="expression" priority="3" id="{A7B90583-6F4C-4325-96C1-3245AF5D5983}">
            <xm:f>'HECVAT - Full'!$C$28="No"</xm:f>
            <x14:dxf>
              <font>
                <color theme="0"/>
              </font>
            </x14:dxf>
          </x14:cfRule>
          <xm:sqref>C20:D20 G20</xm:sqref>
        </x14:conditionalFormatting>
        <x14:conditionalFormatting xmlns:xm="http://schemas.microsoft.com/office/excel/2006/main">
          <x14:cfRule type="expression" priority="2" id="{18C058B5-9D1E-435F-BB82-302D48CB10C3}">
            <xm:f>'HECVAT - Full'!$C$31="No"</xm:f>
            <x14:dxf>
              <font>
                <color theme="0"/>
              </font>
            </x14:dxf>
          </x14:cfRule>
          <xm:sqref>C17:D17 G17</xm:sqref>
        </x14:conditionalFormatting>
        <x14:conditionalFormatting xmlns:xm="http://schemas.microsoft.com/office/excel/2006/main">
          <x14:cfRule type="expression" priority="1" id="{786F2F09-2EA2-4B1B-8AD2-5748D7642098}">
            <xm:f>'HECVAT - Full'!$C$29="No"</xm:f>
            <x14:dxf>
              <font>
                <color theme="0"/>
              </font>
            </x14:dxf>
          </x14:cfRule>
          <xm:sqref>C24:D24 G24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Values!$A$4:$A$5</xm:f>
          </x14:formula1>
          <xm:sqref>G38:G42 G56:G64 G72:G80 G97:G115 G82:G95 G117:G126 G128:G143 G145:G168 G170:G186 G188:G198 G66:G70 G212:G228 G230:G233 G235:G239 G241:G246 G248:G276 G278:G289 G44:G54 G200:G210</xm:sqref>
        </x14:dataValidation>
        <x14:dataValidation type="list" allowBlank="1" showInputMessage="1" showErrorMessage="1" xr:uid="{00000000-0002-0000-0400-000001000000}">
          <x14:formula1>
            <xm:f>Values!$A$42:$A$48</xm:f>
          </x14:formula1>
          <xm:sqref>I38:I42 I56:I64 I72:I80 I97:I115 I82:I95 I117:I126 I128:I143 I145:I168 I170:I186 I188:I198 I66:I70 I212:I228 I230:I233 I235:I239 I241:I246 I248:I276 I278:I289 I44:I54 I200:I210</xm:sqref>
        </x14:dataValidation>
        <x14:dataValidation type="list" allowBlank="1" showInputMessage="1" showErrorMessage="1" xr:uid="{00000000-0002-0000-0400-000002000000}">
          <x14:formula1>
            <xm:f>Values!$A$60:$A$66</xm:f>
          </x14:formula1>
          <xm:sqref>B10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D274"/>
  <sheetViews>
    <sheetView workbookViewId="0">
      <selection activeCell="B25" sqref="B25"/>
    </sheetView>
  </sheetViews>
  <sheetFormatPr baseColWidth="10" defaultColWidth="6.625" defaultRowHeight="16" x14ac:dyDescent="0.15"/>
  <cols>
    <col min="1" max="1" width="11.125" style="85" customWidth="1"/>
    <col min="2" max="2" width="56.75" style="3" customWidth="1"/>
    <col min="3" max="3" width="40.75" style="23" customWidth="1"/>
    <col min="4" max="4" width="40.75" style="5" customWidth="1"/>
    <col min="5" max="16384" width="6.625" style="85"/>
  </cols>
  <sheetData>
    <row r="1" spans="1:4" ht="36" customHeight="1" x14ac:dyDescent="0.2">
      <c r="A1" s="419" t="s">
        <v>2364</v>
      </c>
      <c r="B1" s="419"/>
      <c r="C1" s="419"/>
      <c r="D1" s="419"/>
    </row>
    <row r="2" spans="1:4" ht="26" customHeight="1" x14ac:dyDescent="0.2">
      <c r="A2" s="378" t="s">
        <v>75</v>
      </c>
      <c r="B2" s="378"/>
      <c r="C2" s="378"/>
      <c r="D2" s="378"/>
    </row>
    <row r="3" spans="1:4" ht="2" customHeight="1" x14ac:dyDescent="0.2">
      <c r="A3" s="21"/>
      <c r="B3" s="177"/>
      <c r="C3" s="178"/>
      <c r="D3" s="178"/>
    </row>
    <row r="4" spans="1:4" ht="2" customHeight="1" x14ac:dyDescent="0.2">
      <c r="A4" s="179"/>
      <c r="B4" s="179"/>
      <c r="C4" s="180"/>
      <c r="D4" s="181"/>
    </row>
    <row r="5" spans="1:4" ht="2" customHeight="1" x14ac:dyDescent="0.2">
      <c r="A5" s="182"/>
      <c r="B5" s="182"/>
      <c r="C5" s="182"/>
      <c r="D5" s="182"/>
    </row>
    <row r="6" spans="1:4" ht="2" customHeight="1" x14ac:dyDescent="0.2">
      <c r="A6" s="183"/>
      <c r="B6" s="183"/>
      <c r="C6" s="183"/>
      <c r="D6" s="183"/>
    </row>
    <row r="7" spans="1:4" ht="2" customHeight="1" x14ac:dyDescent="0.2">
      <c r="A7" s="134"/>
      <c r="B7" s="184"/>
      <c r="C7" s="185"/>
      <c r="D7" s="185"/>
    </row>
    <row r="8" spans="1:4" ht="2" customHeight="1" x14ac:dyDescent="0.2">
      <c r="A8" s="134"/>
      <c r="B8" s="184"/>
      <c r="C8" s="185"/>
      <c r="D8" s="185"/>
    </row>
    <row r="9" spans="1:4" ht="2" customHeight="1" x14ac:dyDescent="0.2">
      <c r="A9" s="134"/>
      <c r="B9" s="184"/>
      <c r="C9" s="185"/>
      <c r="D9" s="185"/>
    </row>
    <row r="10" spans="1:4" ht="2" customHeight="1" x14ac:dyDescent="0.2">
      <c r="A10" s="134"/>
      <c r="B10" s="184"/>
      <c r="C10" s="185"/>
      <c r="D10" s="185"/>
    </row>
    <row r="11" spans="1:4" ht="2" customHeight="1" x14ac:dyDescent="0.2">
      <c r="A11" s="134"/>
      <c r="B11" s="184"/>
      <c r="C11" s="185"/>
      <c r="D11" s="185"/>
    </row>
    <row r="12" spans="1:4" ht="2" customHeight="1" x14ac:dyDescent="0.2">
      <c r="A12" s="134"/>
      <c r="B12" s="184"/>
      <c r="C12" s="185"/>
      <c r="D12" s="185"/>
    </row>
    <row r="13" spans="1:4" ht="2" customHeight="1" x14ac:dyDescent="0.2">
      <c r="A13" s="134"/>
      <c r="B13" s="184"/>
      <c r="C13" s="185"/>
      <c r="D13" s="185"/>
    </row>
    <row r="14" spans="1:4" ht="2" customHeight="1" x14ac:dyDescent="0.2">
      <c r="A14" s="134"/>
      <c r="B14" s="184"/>
      <c r="C14" s="185"/>
      <c r="D14" s="185"/>
    </row>
    <row r="15" spans="1:4" ht="2" customHeight="1" x14ac:dyDescent="0.2">
      <c r="A15" s="134"/>
      <c r="B15" s="184"/>
      <c r="C15" s="185"/>
      <c r="D15" s="185"/>
    </row>
    <row r="16" spans="1:4" ht="2" customHeight="1" x14ac:dyDescent="0.2">
      <c r="A16" s="134"/>
      <c r="B16" s="184"/>
      <c r="C16" s="185"/>
      <c r="D16" s="185"/>
    </row>
    <row r="17" spans="1:4" ht="2" customHeight="1" x14ac:dyDescent="0.2">
      <c r="A17" s="183"/>
      <c r="B17" s="183"/>
      <c r="C17" s="183"/>
      <c r="D17" s="183"/>
    </row>
    <row r="18" spans="1:4" ht="2" customHeight="1" x14ac:dyDescent="0.2">
      <c r="A18" s="134"/>
      <c r="B18" s="184"/>
      <c r="C18" s="185"/>
      <c r="D18" s="185"/>
    </row>
    <row r="19" spans="1:4" ht="2" customHeight="1" x14ac:dyDescent="0.2">
      <c r="A19" s="134"/>
      <c r="B19" s="184"/>
      <c r="C19" s="186"/>
      <c r="D19" s="186"/>
    </row>
    <row r="20" spans="1:4" ht="36" customHeight="1" x14ac:dyDescent="0.2">
      <c r="A20" s="443" t="s">
        <v>10</v>
      </c>
      <c r="B20" s="443"/>
      <c r="C20" s="174"/>
      <c r="D20" s="175"/>
    </row>
    <row r="21" spans="1:4" ht="186" customHeight="1" x14ac:dyDescent="0.2">
      <c r="A21" s="444" t="s">
        <v>2316</v>
      </c>
      <c r="B21" s="444"/>
      <c r="C21" s="444"/>
      <c r="D21" s="444"/>
    </row>
    <row r="22" spans="1:4" ht="37.25" customHeight="1" x14ac:dyDescent="0.2">
      <c r="A22" s="443" t="s">
        <v>11</v>
      </c>
      <c r="B22" s="443"/>
      <c r="C22" s="174" t="s">
        <v>2317</v>
      </c>
      <c r="D22" s="174" t="s">
        <v>2318</v>
      </c>
    </row>
    <row r="23" spans="1:4" ht="56" customHeight="1" x14ac:dyDescent="0.2">
      <c r="A23" s="444" t="s">
        <v>2319</v>
      </c>
      <c r="B23" s="444"/>
      <c r="C23" s="444"/>
      <c r="D23" s="444"/>
    </row>
    <row r="24" spans="1:4" ht="55" customHeight="1" x14ac:dyDescent="0.2">
      <c r="A24" s="28" t="s">
        <v>123</v>
      </c>
      <c r="B24" s="176" t="str">
        <f>VLOOKUP($A24,Questions!$B$3:$I$258,2,FALSE)</f>
        <v>Does your product process protected health information (PHI) or any data covered by the Health Insurance Portability and Accountability Act?</v>
      </c>
      <c r="C24" s="176" t="str">
        <f>VLOOKUP($A24,Questions!$B$3:$I$258,7,FALSE)</f>
        <v>This qualifier determines the presence of PHI in the solution and sets the HIPAA section as required appropriately.</v>
      </c>
      <c r="D24" s="176" t="str">
        <f>VLOOKUP($A24,Questions!$B$3:$I$258,8,FALSE)</f>
        <v>Reference the HIPAA section for follow-up review.</v>
      </c>
    </row>
    <row r="25" spans="1:4" ht="75" x14ac:dyDescent="0.2">
      <c r="A25" s="28" t="s">
        <v>124</v>
      </c>
      <c r="B25" s="176" t="str">
        <f>VLOOKUP($A25,Questions!$B$3:$I$258,2,FALSE)</f>
        <v>Will institution data be shared with or hosted by any third parties? (e.g. any entity not wholly-owned by your company is considered a third-party)</v>
      </c>
      <c r="C25" s="176" t="str">
        <f>VLOOKUP($A25,Questions!$B$3:$I$258,7,FALSE)</f>
        <v>Vendors oftentimes use other vendors to supplement and/or host their infrastructures and it is important to know what, if any, institutional data is shared with fourth-parties. Responses to this qualifier set the response requirement for the Third Parties section.</v>
      </c>
      <c r="D25" s="176" t="str">
        <f>VLOOKUP($A25,Questions!$B$3:$I$258,8,FALSE)</f>
        <v>Reference the Third Parties section for follow-up review.</v>
      </c>
    </row>
    <row r="26" spans="1:4" ht="84" customHeight="1" x14ac:dyDescent="0.2">
      <c r="A26" s="28" t="s">
        <v>125</v>
      </c>
      <c r="B26" s="176" t="str">
        <f>VLOOKUP($A26,Questions!$B$3:$I$258,2,FALSE)</f>
        <v>Do you have a well documented Business Continuity Plan (BCP) that is tested annually?</v>
      </c>
      <c r="C26" s="176" t="str">
        <f>VLOOKUP($A26,Questions!$B$3:$I$258,7,FALSE)</f>
        <v>This qualifier determines the existence of a complete, fully-populated BCP, maintained by the vendor, and sets the Business Continuity Plan section as required appropriately.</v>
      </c>
      <c r="D26" s="176" t="str">
        <f>VLOOKUP($A26,Questions!$B$3:$I$258,8,FALSE)</f>
        <v>Reference the Business Continuity Plan section for follow-up review.</v>
      </c>
    </row>
    <row r="27" spans="1:4" ht="64" customHeight="1" x14ac:dyDescent="0.2">
      <c r="A27" s="28" t="s">
        <v>126</v>
      </c>
      <c r="B27" s="176" t="str">
        <f>VLOOKUP($A27,Questions!$B$3:$I$258,2,FALSE)</f>
        <v>Do you have a well documented Disaster Recovery Plan (DRP) that is tested annually?</v>
      </c>
      <c r="C27" s="176" t="str">
        <f>VLOOKUP($A27,Questions!$B$3:$I$258,7,FALSE)</f>
        <v>This qualifier determines the existence of a complete, fully-populated DRP, maintained by the vendor, and sets the Business Continuity Plan section as required appropriately.</v>
      </c>
      <c r="D27" s="176" t="str">
        <f>VLOOKUP($A27,Questions!$B$3:$I$258,8,FALSE)</f>
        <v>Reference the Disaster Recovery Plan section for follow-up review.</v>
      </c>
    </row>
    <row r="28" spans="1:4" ht="64" customHeight="1" x14ac:dyDescent="0.2">
      <c r="A28" s="28" t="s">
        <v>127</v>
      </c>
      <c r="B28" s="176" t="str">
        <f>VLOOKUP($A28,Questions!$B$3:$I$258,2,FALSE)</f>
        <v>Is the vended product designed to process or store Credit Card information?</v>
      </c>
      <c r="C28" s="176" t="str">
        <f>VLOOKUP($A28,Questions!$B$3:$I$258,7,FALSE)</f>
        <v>This qualifier determines the presence of PCI DSS in the solution and sets the PCI DSS section as required appropriately.</v>
      </c>
      <c r="D28" s="176" t="str">
        <f>VLOOKUP($A28,Questions!$B$3:$I$258,8,FALSE)</f>
        <v>Reference the PCI DSS section for follow-up review.</v>
      </c>
    </row>
    <row r="29" spans="1:4" ht="80.5" customHeight="1" x14ac:dyDescent="0.2">
      <c r="A29" s="28" t="s">
        <v>128</v>
      </c>
      <c r="B29" s="176" t="str">
        <f>VLOOKUP($A29,Questions!$B$3:$I$258,2,FALSE)</f>
        <v>Does your company provide professional services pertaining to this product?</v>
      </c>
      <c r="C29" s="176" t="str">
        <f>VLOOKUP($A29,Questions!$B$3:$I$258,7,FALSE)</f>
        <v>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v>
      </c>
      <c r="D29" s="176" t="str">
        <f>VLOOKUP($A29,Questions!$B$3:$I$258,8,FALSE)</f>
        <v>Reference the Consulting section for follow-up review.</v>
      </c>
    </row>
    <row r="30" spans="1:4" ht="112" customHeight="1" x14ac:dyDescent="0.2">
      <c r="A30" s="28" t="s">
        <v>129</v>
      </c>
      <c r="B30" s="176" t="str">
        <f>VLOOKUP($A30,Questions!$B$3:$I$258,2,FALSE)</f>
        <v>Select your hosting option</v>
      </c>
      <c r="C30" s="176">
        <f>VLOOKUP($A30,Questions!$B$3:$I$258,7,FALSE)</f>
        <v>0</v>
      </c>
      <c r="D30" s="176">
        <f>VLOOKUP($A30,Questions!$B$3:$I$258,8,FALSE)</f>
        <v>0</v>
      </c>
    </row>
    <row r="31" spans="1:4" ht="36" customHeight="1" x14ac:dyDescent="0.2">
      <c r="A31" s="443" t="s">
        <v>118</v>
      </c>
      <c r="B31" s="443"/>
      <c r="C31" s="174" t="str">
        <f>$C$22</f>
        <v>Reason for Question</v>
      </c>
      <c r="D31" s="174" t="str">
        <f>$D$22</f>
        <v>Follow-up Inquiries/Responses</v>
      </c>
    </row>
    <row r="32" spans="1:4" ht="64" customHeight="1" x14ac:dyDescent="0.2">
      <c r="A32" s="28" t="s">
        <v>136</v>
      </c>
      <c r="B32" s="176" t="str">
        <f>VLOOKUP($A32,Questions!$B$3:$I$258,2,FALSE)</f>
        <v>Describe your organization’s business background and ownership structure, including all parent and subsidiary relationships.</v>
      </c>
      <c r="C32" s="176" t="str">
        <f>VLOOKUP($A32,Questions!$B$3:$I$258,7,FALSE)</f>
        <v>Defining scale of company (support, resources, skillsets), General information about the organization that may be concerning.</v>
      </c>
      <c r="D32" s="176" t="str">
        <f>VLOOKUP($A32,Questions!$B$3:$I$258,8,FALSE)</f>
        <v>Follow-up responses to this one are normally unique to their response. Vague answers here usually result in some footprinting of a vendor to determine their "reputation".</v>
      </c>
    </row>
    <row r="33" spans="1:4" ht="84" customHeight="1" x14ac:dyDescent="0.2">
      <c r="A33" s="28" t="s">
        <v>137</v>
      </c>
      <c r="B33" s="176" t="str">
        <f>VLOOKUP($A33,Questions!$B$3:$I$258,2,FALSE)</f>
        <v>Have you had an unplanned disruption to this product/service in the last 12 months?</v>
      </c>
      <c r="C33" s="176" t="str">
        <f>VLOOKUP($A33,Questions!$B$3:$I$258,7,FALSE)</f>
        <v>We want transparency from the vendor and an honest answer to this question, regardless of the response, is a good step in building trust.</v>
      </c>
      <c r="D33" s="176" t="str">
        <f>VLOOKUP($A33,Questions!$B$3:$I$258,8,FALSE)</f>
        <v>If a vendor says "No", it is taken at face value. If you organization is capable of conducting reconnaissance, it is encouraged. If a vendor has experienced a breach, evaluate the circumstance of the incident and what the vendor has done in response to the breach.</v>
      </c>
    </row>
    <row r="34" spans="1:4" ht="96" customHeight="1" x14ac:dyDescent="0.2">
      <c r="A34" s="28" t="s">
        <v>138</v>
      </c>
      <c r="B34" s="176" t="str">
        <f>VLOOKUP($A34,Questions!$B$3:$I$258,2,FALSE)</f>
        <v>Do you have a dedicated Information Security staff or office?</v>
      </c>
      <c r="C34" s="176" t="str">
        <f>VLOOKUP($A34,Questions!$B$3:$I$258,7,FALSE)</f>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v>
      </c>
      <c r="D34" s="176" t="str">
        <f>VLOOKUP($A34,Questions!$B$3:$I$258,8,FALSE)</f>
        <v>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v>
      </c>
    </row>
    <row r="35" spans="1:4" ht="105.5" customHeight="1" x14ac:dyDescent="0.2">
      <c r="A35" s="28" t="s">
        <v>139</v>
      </c>
      <c r="B35" s="176" t="str">
        <f>VLOOKUP($A35,Questions!$B$3:$I$258,2,FALSE)</f>
        <v>Do you have a dedicated Software and System Development team(s)? (e.g. Customer Support, Implementation, Product Management, etc.)</v>
      </c>
      <c r="C35" s="176" t="str">
        <f>VLOOKUP($A35,Questions!$B$3:$I$258,7,FALSE)</f>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v>
      </c>
      <c r="D35" s="176" t="str">
        <f>VLOOKUP($A35,Questions!$B$3:$I$258,8,FALSE)</f>
        <v>Follow-up inquiries for vendor team strategies will be unique to your institution and may depend on the underlying infrastructures needed to support a system for your specific use case.</v>
      </c>
    </row>
    <row r="36" spans="1:4" ht="124" customHeight="1" x14ac:dyDescent="0.2">
      <c r="A36" s="28" t="s">
        <v>140</v>
      </c>
      <c r="B36" s="176" t="str">
        <f>VLOOKUP($A36,Questions!$B$3:$I$258,2,FALSE)</f>
        <v>Use this area to share information about your environment that will assist those who are assessing your company data security program.</v>
      </c>
      <c r="C36" s="176" t="str">
        <f>VLOOKUP($A36,Questions!$B$3:$I$258,7,FALSE)</f>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v>
      </c>
      <c r="D36" s="176" t="str">
        <f>VLOOKUP($A36,Questions!$B$3:$I$258,8,FALSE)</f>
        <v>This is a freebie to help the vendor state their "case". If a vendor does not add anything here (or it is just sales stuff), we can assume it was filled out by a sales engineer and questions will be evaluated with higher scrutiny.</v>
      </c>
    </row>
    <row r="37" spans="1:4" ht="36" customHeight="1" x14ac:dyDescent="0.2">
      <c r="A37" s="443" t="s">
        <v>16</v>
      </c>
      <c r="B37" s="443"/>
      <c r="C37" s="174" t="str">
        <f>$C$22</f>
        <v>Reason for Question</v>
      </c>
      <c r="D37" s="174" t="str">
        <f>$D$22</f>
        <v>Follow-up Inquiries/Responses</v>
      </c>
    </row>
    <row r="38" spans="1:4" ht="48" customHeight="1" x14ac:dyDescent="0.2">
      <c r="A38" s="28" t="s">
        <v>130</v>
      </c>
      <c r="B38" s="176" t="str">
        <f>VLOOKUP($A38,Questions!$B$3:$I$258,2,FALSE)</f>
        <v>Have you undergone a SSAE 18/SOC 2 audit?</v>
      </c>
      <c r="C38" s="176" t="str">
        <f>VLOOKUP($A38,Questions!$B$3:$I$258,7,FALSE)</f>
        <v>Standard documentation, relevant to institutions requiring a vendor to undergo SSAE 18 audits.</v>
      </c>
      <c r="D38" s="176" t="str">
        <f>VLOOKUP($A38,Questions!$B$3:$I$258,8,FALSE)</f>
        <v>Follow-up inquiries for SSAE 18 content will be institution/implementation specific.</v>
      </c>
    </row>
    <row r="39" spans="1:4" ht="64" customHeight="1" x14ac:dyDescent="0.2">
      <c r="A39" s="28" t="s">
        <v>131</v>
      </c>
      <c r="B39" s="176" t="str">
        <f>VLOOKUP($A39,Questions!$B$3:$I$258,2,FALSE)</f>
        <v>Have you completed the Cloud Security Alliance (CSA) self assessment or CAIQ?</v>
      </c>
      <c r="C39" s="176" t="str">
        <f>VLOOKUP($A39,Questions!$B$3:$I$258,7,FALSE)</f>
        <v>Many vendors have populated a CAIQ or at least a self-assessment. Although lacking in some areas important to Higher Ed, these documents are useful for supplemental assessment.</v>
      </c>
      <c r="D39" s="176" t="str">
        <f>VLOOKUP($A39,Questions!$B$3:$I$258,8,FALSE)</f>
        <v>Follow-up inquiries for CSA content will be institution/implementation specific.</v>
      </c>
    </row>
    <row r="40" spans="1:4" ht="64" customHeight="1" x14ac:dyDescent="0.2">
      <c r="A40" s="28" t="s">
        <v>132</v>
      </c>
      <c r="B40" s="176" t="str">
        <f>VLOOKUP($A40,Questions!$B$3:$I$258,2,FALSE)</f>
        <v>Have you received the Cloud Security Alliance STAR certification?</v>
      </c>
      <c r="C40" s="176" t="str">
        <f>VLOOKUP($A40,Questions!$B$3:$I$258,7,FALSE)</f>
        <v>If a vendor is STAR certified, vendor responses can theoretically be more trusted since CSA has verified their responses. Trust, but verify for yourself, as needed.</v>
      </c>
      <c r="D40" s="176" t="str">
        <f>VLOOKUP($A40,Questions!$B$3:$I$258,8,FALSE)</f>
        <v>If STAR certification is important to your institution you may have specific follow-up details for documentation purposes.</v>
      </c>
    </row>
    <row r="41" spans="1:4" ht="112" customHeight="1" x14ac:dyDescent="0.2">
      <c r="A41" s="28" t="s">
        <v>133</v>
      </c>
      <c r="B41" s="176" t="str">
        <f>VLOOKUP($A41,Questions!$B$3:$I$258,2,FALSE)</f>
        <v>Do you conform with a specific industry standard security framework? (e.g. NIST Cybersecurity Framework, CIS Controls, ISO 27001, etc.)</v>
      </c>
      <c r="C41" s="176" t="str">
        <f>VLOOKUP($A41,Questions!$B$3:$I$258,7,FALSE)</f>
        <v>The details of the standard are not the focus here, it is the fact that a vendor builds their environment around a standard and that they continually evaluate and assess their security programs.</v>
      </c>
      <c r="D41" s="176" t="str">
        <f>VLOOKUP($A41,Questions!$B$3:$I$258,8,FALSE)</f>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v>
      </c>
    </row>
    <row r="42" spans="1:4" ht="48" customHeight="1" x14ac:dyDescent="0.2">
      <c r="A42" s="28" t="s">
        <v>134</v>
      </c>
      <c r="B42" s="176" t="str">
        <f>VLOOKUP($A42,Questions!$B$3:$I$258,2,FALSE)</f>
        <v>Can the systems that hold the institution's data be compliant with NIST SP 800-171 and/or CMMC Level 3 standards?</v>
      </c>
      <c r="C42" s="176" t="str">
        <f>VLOOKUP($A42,Questions!$B$3:$I$258,7,FALSE)</f>
        <v>For institutions that collaborate with the United States government, FISMA compliance may be required.</v>
      </c>
      <c r="D42" s="176" t="str">
        <f>VLOOKUP($A42,Questions!$B$3:$I$258,8,FALSE)</f>
        <v>Follow-up inquiries for FISMA compliance will be institution/implementation specific.</v>
      </c>
    </row>
    <row r="43" spans="1:4" s="314" customFormat="1" ht="48" customHeight="1" x14ac:dyDescent="0.2">
      <c r="A43" s="28" t="s">
        <v>135</v>
      </c>
      <c r="B43" s="176" t="str">
        <f>VLOOKUP($A43,Questions!$B$3:$I$258,2,FALSE)</f>
        <v>Can you provide overall system and/or application architecture diagrams including a full description of the data flow for all components of the system?</v>
      </c>
      <c r="C43" s="176" t="str">
        <f>VLOOKUP($A43,Questions!$B$3:$I$258,7,FALSE)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3" s="176" t="str">
        <f>VLOOKUP($A43,Questions!$B$3:$I$258,8,FALSE)</f>
        <v>Inquire about any privacy language the vendor may have. It may not be ideal but there may be something available to assess or enough to have your legal counsel or policy/privacy professionals review.</v>
      </c>
    </row>
    <row r="44" spans="1:4" s="314" customFormat="1" ht="48" customHeight="1" x14ac:dyDescent="0.2">
      <c r="A44" s="28" t="s">
        <v>2586</v>
      </c>
      <c r="B44" s="176" t="str">
        <f>VLOOKUP($A44,Questions!$B$3:$I$258,2,FALSE)</f>
        <v>Does your organization have a data privacy policy?</v>
      </c>
      <c r="C44" s="176" t="str">
        <f>VLOOKUP($A44,Questions!$B$3:$I$258,7,FALSE)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4" s="176" t="str">
        <f>VLOOKUP($A44,Questions!$B$3:$I$258,8,FALSE)</f>
        <v>Inquire about any privacy language the vendor may have. It may not be ideal but there may be something available to assess or enough to have your legal counsel or policy/privacy professionals review.</v>
      </c>
    </row>
    <row r="45" spans="1:4" s="314" customFormat="1" ht="48" customHeight="1" x14ac:dyDescent="0.2">
      <c r="A45" s="28" t="s">
        <v>2587</v>
      </c>
      <c r="B45" s="176" t="str">
        <f>VLOOKUP($A45,Questions!$B$3:$I$258,2,FALSE)</f>
        <v>Do you have a documented, and currently implemented, employee onboarding and offboarding policy?</v>
      </c>
      <c r="C45" s="176" t="str">
        <f>VLOOKUP($A45,Questions!$B$3:$I$258,7,FALSE)</f>
        <v>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v>
      </c>
      <c r="D45" s="176" t="str">
        <f>VLOOKUP($A45,Questions!$B$3:$I$258,8,FALSE)</f>
        <v>Unsatisfactory answers should be met with questions about access control authority, roles and responsibilities (of access grantors), administrative privileges within the vendor's infrastructure(s), etc.</v>
      </c>
    </row>
    <row r="46" spans="1:4" s="314" customFormat="1" ht="48" customHeight="1" x14ac:dyDescent="0.2">
      <c r="A46" s="28" t="s">
        <v>2588</v>
      </c>
      <c r="B46" s="176" t="str">
        <f>VLOOKUP($A46,Questions!$B$3:$I$258,2,FALSE)</f>
        <v>Do you have a documented change management process?</v>
      </c>
      <c r="C46" s="176" t="str">
        <f>VLOOKUP($A46,Questions!$B$3:$I$258,7,FALSE)</f>
        <v>The lack of a change management function is indicative of immature program processes. Answers to this question can provide insight into how well their responses (on the HECVAT) represent their actual environment(s).</v>
      </c>
      <c r="D46" s="176" t="str">
        <f>VLOOKUP($A46,Questions!$B$3:$I$258,8,FALSE)</f>
        <v>If a weak response is given to this answer, response scrutiny should be increased. Questions about configuration management, system authority, and documentation are appropriate.</v>
      </c>
    </row>
    <row r="47" spans="1:4" s="314" customFormat="1" ht="48" customHeight="1" x14ac:dyDescent="0.2">
      <c r="A47" s="28" t="s">
        <v>2589</v>
      </c>
      <c r="B47" s="176" t="str">
        <f>VLOOKUP($A47,Questions!$B$3:$I$258,2,FALSE)</f>
        <v>Has a VPAT or ACR been created or updated for the product and version under consideration within the past year?</v>
      </c>
      <c r="C47" s="176" t="str">
        <f>VLOOKUP($A47,Questions!$B$3:$I$258,7,FALSE)</f>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v>
      </c>
      <c r="D47" s="176" t="str">
        <f>VLOOKUP($A47,Questions!$B$3:$I$258,8,FALSE)</f>
        <v>Cross-reference Accessibility Conformance Reports (ACR) with any answers from ITAC-04 about product roadmaps for accessibility improvements.</v>
      </c>
    </row>
    <row r="48" spans="1:4" s="314" customFormat="1" ht="48" customHeight="1" x14ac:dyDescent="0.2">
      <c r="A48" s="28" t="s">
        <v>2590</v>
      </c>
      <c r="B48" s="176" t="str">
        <f>VLOOKUP($A48,Questions!$B$3:$I$258,2,FALSE)</f>
        <v>Do you have documentation to support the accessibility features of your product?</v>
      </c>
      <c r="C48" s="176" t="str">
        <f>VLOOKUP($A48,Questions!$B$3:$I$258,7,FALSE)</f>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v>
      </c>
      <c r="D48" s="176">
        <f>VLOOKUP($A48,Questions!$B$3:$I$258,8,FALSE)</f>
        <v>0</v>
      </c>
    </row>
    <row r="49" spans="1:4" s="314" customFormat="1" ht="48" customHeight="1" x14ac:dyDescent="0.2">
      <c r="A49" s="393" t="s">
        <v>2591</v>
      </c>
      <c r="B49" s="394"/>
      <c r="C49" s="174" t="str">
        <f>$C$22</f>
        <v>Reason for Question</v>
      </c>
      <c r="D49" s="174" t="str">
        <f>$D$22</f>
        <v>Follow-up Inquiries/Responses</v>
      </c>
    </row>
    <row r="50" spans="1:4" s="314" customFormat="1" ht="48" customHeight="1" x14ac:dyDescent="0.2">
      <c r="A50" s="28" t="s">
        <v>2462</v>
      </c>
      <c r="B50" s="176" t="str">
        <f>VLOOKUP($A50,Questions!$B$3:$I$258,2,FALSE)</f>
        <v>Has a third party expert conducted an audit of the most recent version of your product?</v>
      </c>
      <c r="C50" s="176" t="str">
        <f>VLOOKUP($A50,Questions!$B$3:$I$258,7,FALSE)</f>
        <v>Many vendors rely on their internal product knowledge and history to complete accessibility self-assessments of their own product rather than utilizing up-to-date, validated testing. Use of an expert, external specialist provides a more robust assessment of the product.</v>
      </c>
      <c r="D50" s="176" t="str">
        <f>VLOOKUP($A50,Questions!$B$3:$I$258,8,FALSE)</f>
        <v>TBD</v>
      </c>
    </row>
    <row r="51" spans="1:4" s="314" customFormat="1" ht="48" customHeight="1" x14ac:dyDescent="0.2">
      <c r="A51" s="28" t="s">
        <v>2468</v>
      </c>
      <c r="B51" s="176" t="str">
        <f>VLOOKUP($A51,Questions!$B$3:$I$258,2,FALSE)</f>
        <v>Do you have a documented and implemented process for verifying accessibility conformance?</v>
      </c>
      <c r="C51" s="176" t="str">
        <f>VLOOKUP($A51,Questions!$B$3:$I$258,7,FALSE)</f>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v>
      </c>
      <c r="D51" s="176" t="str">
        <f>VLOOKUP($A51,Questions!$B$3:$I$258,8,FALSE)</f>
        <v>TBD</v>
      </c>
    </row>
    <row r="52" spans="1:4" s="314" customFormat="1" ht="48" customHeight="1" x14ac:dyDescent="0.2">
      <c r="A52" s="28" t="s">
        <v>2473</v>
      </c>
      <c r="B52" s="176" t="str">
        <f>VLOOKUP($A52,Questions!$B$3:$I$258,2,FALSE)</f>
        <v>Have you adopted a technical or legal standard of conformance for the product in question?</v>
      </c>
      <c r="C52" s="176" t="str">
        <f>VLOOKUP($A52,Questions!$B$3:$I$258,7,FALSE)</f>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v>
      </c>
      <c r="D52" s="176" t="str">
        <f>VLOOKUP($A52,Questions!$B$3:$I$258,8,FALSE)</f>
        <v>TBD</v>
      </c>
    </row>
    <row r="53" spans="1:4" s="314" customFormat="1" ht="48" customHeight="1" x14ac:dyDescent="0.2">
      <c r="A53" s="28" t="s">
        <v>2478</v>
      </c>
      <c r="B53" s="176" t="str">
        <f>VLOOKUP($A53,Questions!$B$3:$I$258,2,FALSE)</f>
        <v>Can you provide a current, detailed accessibility roadmap with delivery timelines?</v>
      </c>
      <c r="C53" s="176" t="str">
        <f>VLOOKUP($A53,Questions!$B$3:$I$258,7,FALSE)</f>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v>
      </c>
      <c r="D53" s="176" t="str">
        <f>VLOOKUP($A53,Questions!$B$3:$I$258,8,FALSE)</f>
        <v>TBD</v>
      </c>
    </row>
    <row r="54" spans="1:4" s="314" customFormat="1" ht="48" customHeight="1" x14ac:dyDescent="0.2">
      <c r="A54" s="28" t="s">
        <v>2483</v>
      </c>
      <c r="B54" s="176" t="str">
        <f>VLOOKUP($A54,Questions!$B$3:$I$258,2,FALSE)</f>
        <v>Do you expect your staff to maintain a current skill set in IT accessibility?</v>
      </c>
      <c r="C54" s="176" t="str">
        <f>VLOOKUP($A54,Questions!$B$3:$I$258,7,FALSE)</f>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v>
      </c>
      <c r="D54" s="176" t="str">
        <f>VLOOKUP($A54,Questions!$B$3:$I$258,8,FALSE)</f>
        <v>TBD</v>
      </c>
    </row>
    <row r="55" spans="1:4" s="314" customFormat="1" ht="48" customHeight="1" x14ac:dyDescent="0.2">
      <c r="A55" s="28" t="s">
        <v>2488</v>
      </c>
      <c r="B55" s="176" t="str">
        <f>VLOOKUP($A55,Questions!$B$3:$I$258,2,FALSE)</f>
        <v>Do you have a documented and implemented process for reporting and tracking accessibility issues?</v>
      </c>
      <c r="C55" s="176" t="str">
        <f>VLOOKUP($A55,Questions!$B$3:$I$258,7,FALSE)</f>
        <v>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v>
      </c>
      <c r="D55" s="176" t="str">
        <f>VLOOKUP($A55,Questions!$B$3:$I$258,8,FALSE)</f>
        <v>TBD</v>
      </c>
    </row>
    <row r="56" spans="1:4" s="314" customFormat="1" ht="48" customHeight="1" x14ac:dyDescent="0.2">
      <c r="A56" s="28" t="s">
        <v>2493</v>
      </c>
      <c r="B56" s="176" t="str">
        <f>VLOOKUP($A56,Questions!$B$3:$I$258,2,FALSE)</f>
        <v>Do you have documented processes and procedures for implementing accessibility into your development lifecycle?</v>
      </c>
      <c r="C56" s="176" t="str">
        <f>VLOOKUP($A56,Questions!$B$3:$I$258,7,FALSE)</f>
        <v xml:space="preserve">This question is designed to understand how accessibility is included in new versions and features of products, particularly with vendors that implement Agile or similar methodologies where software is updated frequently and continuously.
</v>
      </c>
      <c r="D56" s="176" t="str">
        <f>VLOOKUP($A56,Questions!$B$3:$I$258,8,FALSE)</f>
        <v>TBD</v>
      </c>
    </row>
    <row r="57" spans="1:4" s="314" customFormat="1" ht="48" customHeight="1" x14ac:dyDescent="0.2">
      <c r="A57" s="28" t="s">
        <v>2497</v>
      </c>
      <c r="B57" s="176" t="str">
        <f>VLOOKUP($A57,Questions!$B$3:$I$258,2,FALSE)</f>
        <v>Can all functions of the application or service be performed using only the keyboard?</v>
      </c>
      <c r="C57" s="176" t="str">
        <f>VLOOKUP($A57,Questions!$B$3:$I$258,7,FALSE)</f>
        <v>One critical accessibility requirement is the full use of a product using only the keyboard--no mouse or trackpad. This requirement is easy for a non-technical or non-accessibility expert to understand and verify.</v>
      </c>
      <c r="D57" s="176" t="str">
        <f>VLOOKUP($A57,Questions!$B$3:$I$258,8,FALSE)</f>
        <v>TBD</v>
      </c>
    </row>
    <row r="58" spans="1:4" s="314" customFormat="1" ht="48" customHeight="1" x14ac:dyDescent="0.2">
      <c r="A58" s="28" t="s">
        <v>2502</v>
      </c>
      <c r="B58" s="176" t="str">
        <f>VLOOKUP($A58,Questions!$B$3:$I$258,2,FALSE)</f>
        <v>Does your product rely on activating a special ‘accessibility mode,’ a ‘lite version’ or accessing an alternate interface for accessibility purposes?</v>
      </c>
      <c r="C58" s="176" t="str">
        <f>VLOOKUP($A58,Questions!$B$3:$I$258,7,FALSE)</f>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v>
      </c>
      <c r="D58" s="176" t="str">
        <f>VLOOKUP($A58,Questions!$B$3:$I$258,8,FALSE)</f>
        <v>TBD</v>
      </c>
    </row>
    <row r="59" spans="1:4" ht="36" customHeight="1" x14ac:dyDescent="0.2">
      <c r="A59" s="443" t="str">
        <f>IF($C$26="No","Assessment of Third Parties - Optional based on QUALIFIER response.","Assessment of Third Parties")</f>
        <v>Assessment of Third Parties</v>
      </c>
      <c r="B59" s="443"/>
      <c r="C59" s="174" t="str">
        <f>$C$22</f>
        <v>Reason for Question</v>
      </c>
      <c r="D59" s="174" t="str">
        <f>$D$22</f>
        <v>Follow-up Inquiries/Responses</v>
      </c>
    </row>
    <row r="60" spans="1:4" ht="96" customHeight="1" x14ac:dyDescent="0.2">
      <c r="A60" s="28" t="s">
        <v>141</v>
      </c>
      <c r="B60" s="176" t="str">
        <f>VLOOKUP($A60,Questions!$B$3:$I$258,2,FALSE)</f>
        <v>Do you perform security assessments of third party companies with which you share data? (i.e. hosting providers, cloud services, PaaS, IaaS, SaaS, etc.).</v>
      </c>
      <c r="C60" s="176" t="str">
        <f>VLOOKUP($A60,Questions!$B$3:$I$258,7,FALSE)</f>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v>
      </c>
      <c r="D60" s="176" t="str">
        <f>VLOOKUP($A60,Questions!$B$3:$I$258,8,FALSE)</f>
        <v>Follow-up with a robust question set if the vendor cannot clearly state full-control of the integrity of their system(s). Questions about administrator access on end-user devices and other maintenance and patching type questions are appropriate.</v>
      </c>
    </row>
    <row r="61" spans="1:4" ht="80" customHeight="1" x14ac:dyDescent="0.2">
      <c r="A61" s="28" t="s">
        <v>142</v>
      </c>
      <c r="B61" s="176" t="str">
        <f>VLOOKUP($A61,Questions!$B$3:$I$258,2,FALSE)</f>
        <v>Provide a brief description for why each of these third parties will have access to institution data.</v>
      </c>
      <c r="C61" s="176">
        <f>VLOOKUP($A61,Questions!$B$3:$I$258,7,FALSE)</f>
        <v>0</v>
      </c>
      <c r="D61" s="176">
        <f>VLOOKUP($A61,Questions!$B$3:$I$258,8,FALSE)</f>
        <v>0</v>
      </c>
    </row>
    <row r="62" spans="1:4" ht="80" customHeight="1" x14ac:dyDescent="0.2">
      <c r="A62" s="28" t="s">
        <v>143</v>
      </c>
      <c r="B62" s="176" t="str">
        <f>VLOOKUP($A62,Questions!$B$3:$I$258,2,FALSE)</f>
        <v>What legal agreements (i.e. contracts) do you have in place with these third parties that address liability in the event of a data breach?</v>
      </c>
      <c r="C62" s="176">
        <f>VLOOKUP($A62,Questions!$B$3:$I$258,7,FALSE)</f>
        <v>0</v>
      </c>
      <c r="D62" s="176">
        <f>VLOOKUP($A62,Questions!$B$3:$I$258,8,FALSE)</f>
        <v>0</v>
      </c>
    </row>
    <row r="63" spans="1:4" s="314" customFormat="1" ht="80" customHeight="1" x14ac:dyDescent="0.2">
      <c r="A63" s="28" t="s">
        <v>341</v>
      </c>
      <c r="B63" s="176" t="str">
        <f>VLOOKUP($A63,Questions!$B$3:$I$258,2,FALSE)</f>
        <v>Do you have an implemented third party management strategy?</v>
      </c>
      <c r="C63" s="176" t="str">
        <f>VLOOKUP($A63,Questions!$B$3:$I$258,7,FALSE)</f>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v>
      </c>
      <c r="D63" s="176" t="str">
        <f>VLOOKUP($A63,Questions!$B$3:$I$258,8,FALSE)</f>
        <v>If "No",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v>
      </c>
    </row>
    <row r="64" spans="1:4" ht="80" customHeight="1" x14ac:dyDescent="0.2">
      <c r="A64" s="28" t="s">
        <v>2632</v>
      </c>
      <c r="B64" s="176" t="str">
        <f>VLOOKUP($A64,Questions!$B$3:$I$258,2,FALSE)</f>
        <v>Do you have a process and implemented procedures for managing your hardware supply chain? (e.g., telecommunications equipment, export licensing, computing devices)</v>
      </c>
      <c r="C64" s="176" t="str">
        <f>VLOOKUP($A64,Questions!$B$3:$I$258,7,FALSE)</f>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v>
      </c>
      <c r="D64" s="176" t="str">
        <f>VLOOKUP($A64,Questions!$B$3:$I$258,8,FALSE)</f>
        <v>Follow-up inquiries concerning hardware supply chain will be institution/implementation specific.</v>
      </c>
    </row>
    <row r="65" spans="1:4" ht="36" customHeight="1" x14ac:dyDescent="0.2">
      <c r="A65" s="443" t="str">
        <f>IF($C$30="","Consulting",IF($C$30="Yes","Consulting - All questions after this section are OPTIONAL.","Consulting - Optional based on QUALIFIER response."))</f>
        <v>Consulting - Optional based on QUALIFIER response.</v>
      </c>
      <c r="B65" s="443"/>
      <c r="C65" s="174" t="str">
        <f>$C$22</f>
        <v>Reason for Question</v>
      </c>
      <c r="D65" s="174" t="str">
        <f>$D$22</f>
        <v>Follow-up Inquiries/Responses</v>
      </c>
    </row>
    <row r="66" spans="1:4" x14ac:dyDescent="0.2">
      <c r="A66" s="176" t="str">
        <f>'HECVAT - Full'!A68</f>
        <v>CONS-01</v>
      </c>
      <c r="B66" s="176" t="str">
        <f>VLOOKUP($A66,Questions!$B$3:$I$258,2,FALSE)</f>
        <v>Will the consulting take place on-premises?</v>
      </c>
      <c r="C66" s="176">
        <f>VLOOKUP($A66,Questions!$B$3:$I$258,7,FALSE)</f>
        <v>0</v>
      </c>
      <c r="D66" s="176">
        <f>VLOOKUP($A66,Questions!$B$3:$I$258,8,FALSE)</f>
        <v>0</v>
      </c>
    </row>
    <row r="67" spans="1:4" x14ac:dyDescent="0.2">
      <c r="A67" s="176" t="str">
        <f>'HECVAT - Full'!A69</f>
        <v>CONS-02</v>
      </c>
      <c r="B67" s="176" t="str">
        <f>VLOOKUP($A67,Questions!$B$3:$I$258,2,FALSE)</f>
        <v>Will the consultant require access to Institution's network resources?</v>
      </c>
      <c r="C67" s="176">
        <f>VLOOKUP($A67,Questions!$B$3:$I$258,7,FALSE)</f>
        <v>0</v>
      </c>
      <c r="D67" s="176">
        <f>VLOOKUP($A67,Questions!$B$3:$I$258,8,FALSE)</f>
        <v>0</v>
      </c>
    </row>
    <row r="68" spans="1:4" ht="30" x14ac:dyDescent="0.2">
      <c r="A68" s="176" t="str">
        <f>'HECVAT - Full'!A70</f>
        <v>CONS-03</v>
      </c>
      <c r="B68" s="176" t="str">
        <f>VLOOKUP($A68,Questions!$B$3:$I$258,2,FALSE)</f>
        <v>Will the consultant require access to hardware in the Institution's data centers?</v>
      </c>
      <c r="C68" s="176">
        <f>VLOOKUP($A68,Questions!$B$3:$I$258,7,FALSE)</f>
        <v>0</v>
      </c>
      <c r="D68" s="176">
        <f>VLOOKUP($A68,Questions!$B$3:$I$258,8,FALSE)</f>
        <v>0</v>
      </c>
    </row>
    <row r="69" spans="1:4" ht="30" x14ac:dyDescent="0.2">
      <c r="A69" s="176" t="str">
        <f>'HECVAT - Full'!A71</f>
        <v>CONS-04</v>
      </c>
      <c r="B69" s="176" t="str">
        <f>VLOOKUP($A69,Questions!$B$3:$I$258,2,FALSE)</f>
        <v>Will the consultant require an account within the Institution's domain (@*.edu)?</v>
      </c>
      <c r="C69" s="176">
        <f>VLOOKUP($A69,Questions!$B$3:$I$258,7,FALSE)</f>
        <v>0</v>
      </c>
      <c r="D69" s="176">
        <f>VLOOKUP($A69,Questions!$B$3:$I$258,8,FALSE)</f>
        <v>0</v>
      </c>
    </row>
    <row r="70" spans="1:4" ht="30" x14ac:dyDescent="0.2">
      <c r="A70" s="176" t="str">
        <f>'HECVAT - Full'!A72</f>
        <v>CONS-05</v>
      </c>
      <c r="B70" s="176" t="str">
        <f>VLOOKUP($A70,Questions!$B$3:$I$258,2,FALSE)</f>
        <v>Has the consultant received training on [sensitive, HIPAA, PCI, etc.] data handling?</v>
      </c>
      <c r="C70" s="176">
        <f>VLOOKUP($A70,Questions!$B$3:$I$258,7,FALSE)</f>
        <v>0</v>
      </c>
      <c r="D70" s="176">
        <f>VLOOKUP($A70,Questions!$B$3:$I$258,8,FALSE)</f>
        <v>0</v>
      </c>
    </row>
    <row r="71" spans="1:4" x14ac:dyDescent="0.2">
      <c r="A71" s="176" t="str">
        <f>'HECVAT - Full'!A73</f>
        <v>CONS-06</v>
      </c>
      <c r="B71" s="176" t="str">
        <f>VLOOKUP($A71,Questions!$B$3:$I$258,2,FALSE)</f>
        <v>Will any data be transferred to the consultant's possession?</v>
      </c>
      <c r="C71" s="176">
        <f>VLOOKUP($A71,Questions!$B$3:$I$258,7,FALSE)</f>
        <v>0</v>
      </c>
      <c r="D71" s="176">
        <f>VLOOKUP($A71,Questions!$B$3:$I$258,8,FALSE)</f>
        <v>0</v>
      </c>
    </row>
    <row r="72" spans="1:4" s="1" customFormat="1" x14ac:dyDescent="0.2">
      <c r="A72" s="176" t="str">
        <f>'HECVAT - Full'!A74</f>
        <v>CONS-07</v>
      </c>
      <c r="B72" s="176" t="str">
        <f>VLOOKUP($A72,Questions!$B$3:$I$258,2,FALSE)</f>
        <v>Is it encrypted (at rest) while in the consultant's possession?</v>
      </c>
      <c r="C72" s="176">
        <f>VLOOKUP($A72,Questions!$B$3:$I$258,7,FALSE)</f>
        <v>0</v>
      </c>
      <c r="D72" s="176">
        <f>VLOOKUP($A72,Questions!$B$3:$I$258,8,FALSE)</f>
        <v>0</v>
      </c>
    </row>
    <row r="73" spans="1:4" ht="30" x14ac:dyDescent="0.2">
      <c r="A73" s="176" t="str">
        <f>'HECVAT - Full'!A75</f>
        <v>CONS-08</v>
      </c>
      <c r="B73" s="176" t="str">
        <f>VLOOKUP($A73,Questions!$B$3:$I$258,2,FALSE)</f>
        <v>Will the consultant need remote access to the Institution's network or systems?</v>
      </c>
      <c r="C73" s="176">
        <f>VLOOKUP($A73,Questions!$B$3:$I$258,7,FALSE)</f>
        <v>0</v>
      </c>
      <c r="D73" s="176">
        <f>VLOOKUP($A73,Questions!$B$3:$I$258,8,FALSE)</f>
        <v>0</v>
      </c>
    </row>
    <row r="74" spans="1:4" s="1" customFormat="1" x14ac:dyDescent="0.2">
      <c r="A74" s="176" t="str">
        <f>'HECVAT - Full'!A76</f>
        <v>CONS-09</v>
      </c>
      <c r="B74" s="176" t="str">
        <f>VLOOKUP($A74,Questions!$B$3:$I$258,2,FALSE)</f>
        <v>Can we restrict that access based on source IP address?</v>
      </c>
      <c r="C74" s="176">
        <f>VLOOKUP($A74,Questions!$B$3:$I$258,7,FALSE)</f>
        <v>0</v>
      </c>
      <c r="D74" s="176">
        <f>VLOOKUP($A74,Questions!$B$3:$I$258,8,FALSE)</f>
        <v>0</v>
      </c>
    </row>
    <row r="75" spans="1:4" ht="36" customHeight="1" x14ac:dyDescent="0.2">
      <c r="A75" s="443" t="str">
        <f>IF($C$30="","Application/Service Security",IF($C$30="Yes","App/Service Security - Optional based on QUALIFIER response.","Application/Service Security"))</f>
        <v>Application/Service Security</v>
      </c>
      <c r="B75" s="443"/>
      <c r="C75" s="174" t="str">
        <f>$C$22</f>
        <v>Reason for Question</v>
      </c>
      <c r="D75" s="174" t="str">
        <f>$D$22</f>
        <v>Follow-up Inquiries/Responses</v>
      </c>
    </row>
    <row r="76" spans="1:4" ht="120" x14ac:dyDescent="0.2">
      <c r="A76" s="176" t="str">
        <f>'HECVAT - Full'!A78</f>
        <v>APPL-01</v>
      </c>
      <c r="B76" s="176" t="str">
        <f>VLOOKUP($A76,Questions!$B$3:$I$258,2,FALSE)</f>
        <v>Are access controls for institutional accounts based on structured rules, such as role-based access control (RBAC), attribute-based access control (ABAC) or policy-based access control (PBAC)?</v>
      </c>
      <c r="C76" s="176" t="str">
        <f>VLOOKUP($A76,Questions!$B$3:$I$258,7,FALSE)</f>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v>
      </c>
      <c r="D76" s="176" t="str">
        <f>VLOOKUP($A76,Questions!$B$3:$I$258,8,FALSE)</f>
        <v>Ask the vendor to summarize the best practices to restrict/control the access given to the institution's end-users without the use of RBAC. Make sure to understand the administrative requirements/overhead introduced in the vendor's environment.</v>
      </c>
    </row>
    <row r="77" spans="1:4" ht="112" customHeight="1" x14ac:dyDescent="0.2">
      <c r="A77" s="176" t="str">
        <f>'HECVAT - Full'!A79</f>
        <v>APPL-02</v>
      </c>
      <c r="B77" s="176" t="str">
        <f>VLOOKUP($A77,Questions!$B$3:$I$258,2,FALSE)</f>
        <v>Are access controls for staff within your organization based on structured rules, such as RBAC, ABAC, or PBAC?</v>
      </c>
      <c r="C77" s="176" t="str">
        <f>VLOOKUP($A77,Questions!$B$3:$I$258,7,FALSE)</f>
        <v>Managing a software/product/service may rely on various professionals to administrate a system. This question is focused on how administration, and the segregation of functions, is implemented within the vendor's infrastructure.</v>
      </c>
      <c r="D77" s="176" t="str">
        <f>VLOOKUP($A77,Questions!$B$3:$I$258,8,FALSE)</f>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v>
      </c>
    </row>
    <row r="78" spans="1:4" ht="112" customHeight="1" x14ac:dyDescent="0.2">
      <c r="A78" s="176" t="str">
        <f>'HECVAT - Full'!A80</f>
        <v>APPL-03</v>
      </c>
      <c r="B78" s="176" t="str">
        <f>VLOOKUP($A78,Questions!$B$3:$I$258,2,FALSE)</f>
        <v>Does the system provide data input validation and error messages?</v>
      </c>
      <c r="C78" s="176" t="str">
        <f>VLOOKUP($A78,Questions!$B$3:$I$258,7,FALSE)</f>
        <v>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v>
      </c>
      <c r="D78" s="176" t="str">
        <f>VLOOKUP($A78,Questions!$B$3:$I$258,8,FALSE)</f>
        <v>Inquire about any planned improvements to these capabilities. Ask about their product(s) roadmap and try to understand how they prioritize security concerns in their environment.</v>
      </c>
    </row>
    <row r="79" spans="1:4" ht="112" customHeight="1" x14ac:dyDescent="0.2">
      <c r="A79" s="176" t="str">
        <f>'HECVAT - Full'!A81</f>
        <v>APPL-04</v>
      </c>
      <c r="B79" s="176" t="str">
        <f>VLOOKUP($A79,Questions!$B$3:$I$258,2,FALSE)</f>
        <v>Are you using a web application firewall (WAF)?</v>
      </c>
      <c r="C79" s="176" t="str">
        <f>VLOOKUP($A79,Questions!$B$3:$I$258,7,FALSE)</f>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v>
      </c>
      <c r="D79" s="176" t="str">
        <f>VLOOKUP($A79,Questions!$B$3:$I$258,8,FALSE)</f>
        <v>If a vendors states that they outsource their code development and do not run a WAF, there is elevated reason for concern. Verify how code is tested, monitored, and controlled in production environments.</v>
      </c>
    </row>
    <row r="80" spans="1:4" ht="112" customHeight="1" x14ac:dyDescent="0.2">
      <c r="A80" s="176" t="str">
        <f>'HECVAT - Full'!A82</f>
        <v>APPL-05</v>
      </c>
      <c r="B80" s="176" t="str">
        <f>VLOOKUP($A80,Questions!$B$3:$I$258,2,FALSE)</f>
        <v>Do you have a process and implemented procedures for managing your software supply chain (e.g. libraries, repositories, frameworks, etc)</v>
      </c>
      <c r="C80" s="176" t="str">
        <f>VLOOKUP($A80,Questions!$B$3:$I$258,7,FALSE)</f>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v>
      </c>
      <c r="D80" s="176" t="str">
        <f>VLOOKUP($A80,Questions!$B$3:$I$258,8,FALSE)</f>
        <v>Follow-up inquiries concerning software supply chain will be institution/implementation specific.</v>
      </c>
    </row>
    <row r="81" spans="1:4" ht="136" customHeight="1" x14ac:dyDescent="0.2">
      <c r="A81" s="176" t="str">
        <f>'HECVAT - Full'!A83</f>
        <v>APPL-06</v>
      </c>
      <c r="B81" s="176" t="str">
        <f>VLOOKUP($A81,Questions!$B$3:$I$258,2,FALSE)</f>
        <v>Are only currently supported operating system(s), software, and libraries leveraged by the system(s)/application(s) that will have access to institution's data?</v>
      </c>
      <c r="C81" s="176" t="str">
        <f>VLOOKUP($A81,Questions!$B$3:$I$258,7,FALSE)</f>
        <v>Vendor responses to this question provides clarity on environment constraints that may exist and/or influence future development, configurations, infrastructure, etc. Although the vendor response may not directly affect end-users, the risks of the underlying infrastructure is better understood.</v>
      </c>
      <c r="D81" s="176" t="str">
        <f>VLOOKUP($A81,Questions!$B$3:$I$258,8,FALSE)</f>
        <v>Follow-up inquiries for operating systems leveraged by the vendor will be institution/implementation specific.</v>
      </c>
    </row>
    <row r="82" spans="1:4" s="1" customFormat="1" ht="91.5" customHeight="1" x14ac:dyDescent="0.2">
      <c r="A82" s="176" t="str">
        <f>'HECVAT - Full'!A84</f>
        <v>APPL-07</v>
      </c>
      <c r="B82" s="176" t="str">
        <f>VLOOKUP($A82,Questions!$B$3:$I$258,2,FALSE)</f>
        <v>If mobile, is the application available from a trusted source (e.g., App Store, Google Play Store)?</v>
      </c>
      <c r="C82" s="176" t="str">
        <f>VLOOKUP($A82,Questions!$B$3:$I$258,7,FALSE)</f>
        <v>Distributing application via known, moderately vetted application platform decreases the chances of malicious code distribution. Standalone deployments (non-trusted sources) should be looked at more closely.</v>
      </c>
      <c r="D82" s="176" t="str">
        <f>VLOOKUP($A82,Questions!$B$3:$I$258,8,FALSE)</f>
        <v>Ask the vendor why this deployment strategy is used. Ask if it is a restriction of the app store platform or some other environment restriction.</v>
      </c>
    </row>
    <row r="83" spans="1:4" ht="84" customHeight="1" x14ac:dyDescent="0.2">
      <c r="A83" s="176" t="str">
        <f>'HECVAT - Full'!A85</f>
        <v>APPL-08</v>
      </c>
      <c r="B83" s="176" t="str">
        <f>VLOOKUP($A83,Questions!$B$3:$I$258,2,FALSE)</f>
        <v>Does your application require access to location or GPS data?</v>
      </c>
      <c r="C83" s="176" t="str">
        <f>VLOOKUP($A83,Questions!$B$3:$I$258,7,FALSE)</f>
        <v>Sharing location data significantly increases risk factors for users.  It's important to understand if this is required.</v>
      </c>
      <c r="D83" s="176" t="str">
        <f>VLOOKUP($A83,Questions!$B$3:$I$258,8,FALSE)</f>
        <v xml:space="preserve">Ask the vendor about the need for this requirement and understand any mitigation strategies that may be possible. </v>
      </c>
    </row>
    <row r="84" spans="1:4" ht="39.75" customHeight="1" x14ac:dyDescent="0.2">
      <c r="A84" s="176" t="str">
        <f>'HECVAT - Full'!A86</f>
        <v>APPL-09</v>
      </c>
      <c r="B84" s="176" t="str">
        <f>VLOOKUP($A84,Questions!$B$3:$I$258,2,FALSE)</f>
        <v>Does your application provide separation of duties between security administration, system administration, and standard user functions?</v>
      </c>
      <c r="C84" s="176" t="str">
        <f>VLOOKUP($A84,Questions!$B$3:$I$258,7,FALSE)</f>
        <v>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v>
      </c>
      <c r="D84" s="176" t="str">
        <f>VLOOKUP($A84,Questions!$B$3:$I$258,8,FALSE)</f>
        <v>Ask the vendor to summarize the best practices for securing their system(s) administratively without the use of RBAC. Make sure to understand the administrative requirements/overhead introduced in the vendor's environment.</v>
      </c>
    </row>
    <row r="85" spans="1:4" ht="48" customHeight="1" x14ac:dyDescent="0.2">
      <c r="A85" s="176" t="str">
        <f>'HECVAT - Full'!A87</f>
        <v>APPL-10</v>
      </c>
      <c r="B85" s="176" t="str">
        <f>VLOOKUP($A85,Questions!$B$3:$I$258,2,FALSE)</f>
        <v>Do you have a fully implemented policy or procedure that details how your employees obtain administrator access to institutional instance of the application?</v>
      </c>
      <c r="C85" s="176">
        <f>VLOOKUP($A85,Questions!$B$3:$I$258,7,FALSE)</f>
        <v>0</v>
      </c>
      <c r="D85" s="176">
        <f>VLOOKUP($A85,Questions!$B$3:$I$258,8,FALSE)</f>
        <v>0</v>
      </c>
    </row>
    <row r="86" spans="1:4" ht="36" customHeight="1" x14ac:dyDescent="0.2">
      <c r="A86" s="443" t="str">
        <f>IF($C$30="","Authentication, Authorization, and Accounting",IF($C$30="Yes","AAA - Optional based on QUALIFIER response.","Authentication, Authorization, and Accounting"))</f>
        <v>Authentication, Authorization, and Accounting</v>
      </c>
      <c r="B86" s="443"/>
      <c r="C86" s="174" t="str">
        <f>$C$22</f>
        <v>Reason for Question</v>
      </c>
      <c r="D86" s="174" t="str">
        <f>$D$22</f>
        <v>Follow-up Inquiries/Responses</v>
      </c>
    </row>
    <row r="87" spans="1:4" ht="112" customHeight="1" x14ac:dyDescent="0.2">
      <c r="A87" s="176" t="str">
        <f>'HECVAT - Full'!A93</f>
        <v>AAAI-01</v>
      </c>
      <c r="B87" s="176" t="str">
        <f>VLOOKUP($A87,Questions!$B$3:$I$258,2,FALSE)</f>
        <v>Does your solution support single sign-on (SSO) protocols for user and administrator authentication?</v>
      </c>
      <c r="C87" s="176" t="str">
        <f>VLOOKUP($A87,Questions!$B$3:$I$258,7,FALSE)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87" s="176" t="str">
        <f>VLOOKUP($A87,Questions!$B$3:$I$258,8,FALSE)</f>
        <v>Follow-up inquiries for IAM requirements will be institution/implementation specific.</v>
      </c>
    </row>
    <row r="88" spans="1:4" ht="60" x14ac:dyDescent="0.2">
      <c r="A88" s="176" t="str">
        <f>'HECVAT - Full'!A94</f>
        <v>AAAI-02</v>
      </c>
      <c r="B88" s="176" t="str">
        <f>VLOOKUP($A88,Questions!$B$3:$I$258,2,FALSE)</f>
        <v>Does your solution support local authentication protocols for user and administrator authentication?</v>
      </c>
      <c r="C88" s="176" t="str">
        <f>VLOOKUP($A88,Questions!$B$3:$I$258,7,FALSE)</f>
        <v xml:space="preserve">The purpose of this question is understand the vendor's authentication infrastructure so that additional questions can be formulated for the institution's use case. </v>
      </c>
      <c r="D88" s="176" t="str">
        <f>VLOOKUP($A88,Questions!$B$3:$I$258,8,FALSE)</f>
        <v>The content of this response may or may not have value for the type of use case on the institution. Follow-up inquiries for authentication modes will be institution/implementation specific.</v>
      </c>
    </row>
    <row r="89" spans="1:4" ht="105" x14ac:dyDescent="0.2">
      <c r="A89" s="176" t="str">
        <f>'HECVAT - Full'!A95</f>
        <v>AAAI-03</v>
      </c>
      <c r="B89" s="176" t="str">
        <f>VLOOKUP($A89,Questions!$B$3:$I$258,2,FALSE)</f>
        <v>Can you enforce password/passphrase aging requirements?</v>
      </c>
      <c r="C89" s="176" t="str">
        <f>VLOOKUP($A89,Questions!$B$3:$I$258,7,FALSE)</f>
        <v>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v>
      </c>
      <c r="D89" s="176" t="str">
        <f>VLOOKUP($A89,Questions!$B$3:$I$258,8,FALSE)</f>
        <v>The value of this question depends on your institution's policy on passwords, its use of 2FA, or any number of factors. Follow-ups for this question are unique to the institution.</v>
      </c>
    </row>
    <row r="90" spans="1:4" ht="60" x14ac:dyDescent="0.2">
      <c r="A90" s="176" t="str">
        <f>'HECVAT - Full'!A96</f>
        <v>AAAI-04</v>
      </c>
      <c r="B90" s="176" t="str">
        <f>VLOOKUP($A90,Questions!$B$3:$I$258,2,FALSE)</f>
        <v>Can you enforce password/passphrase complexity requirements [provided by the institution]?</v>
      </c>
      <c r="C90" s="176" t="str">
        <f>VLOOKUP($A90,Questions!$B$3:$I$258,7,FALSE)</f>
        <v>Many institutions have policy focused on passwords/passphrases and this question confirms the capacity of a vendor's software/product/service to comply.</v>
      </c>
      <c r="D90" s="176" t="str">
        <f>VLOOKUP($A90,Questions!$B$3:$I$258,8,FALSE)</f>
        <v>Follow-up inquiries for password/passphrase complexity requirements will be institution/implementation specific.</v>
      </c>
    </row>
    <row r="91" spans="1:4" ht="112" customHeight="1" x14ac:dyDescent="0.2">
      <c r="A91" s="176" t="str">
        <f>'HECVAT - Full'!A97</f>
        <v>AAAI-05</v>
      </c>
      <c r="B91" s="176" t="str">
        <f>VLOOKUP($A91,Questions!$B$3:$I$258,2,FALSE)</f>
        <v>Does the system have password complexity or length limitations and/or restrictions?</v>
      </c>
      <c r="C91" s="176" t="str">
        <f>VLOOKUP($A91,Questions!$B$3:$I$258,7,FALSE)</f>
        <v>Many institutions have policy focused on passwords/passphrases and this question confirms the capacity of a vendor's software/product/service to comply.</v>
      </c>
      <c r="D91" s="176" t="str">
        <f>VLOOKUP($A91,Questions!$B$3:$I$258,8,FALSE)</f>
        <v>Follow-up inquiries for password/passphrase limitations and/or restrictions will be institution/implementation specific.</v>
      </c>
    </row>
    <row r="92" spans="1:4" ht="60" x14ac:dyDescent="0.2">
      <c r="A92" s="176" t="str">
        <f>'HECVAT - Full'!A98</f>
        <v>AAAI-06</v>
      </c>
      <c r="B92" s="176" t="str">
        <f>VLOOKUP($A92,Questions!$B$3:$I$258,2,FALSE)</f>
        <v>Do you have documented password/passphrase reset procedures that are currently implemented in the system and/or customer support?</v>
      </c>
      <c r="C92" s="176" t="str">
        <f>VLOOKUP($A92,Questions!$B$3:$I$258,7,FALSE)</f>
        <v xml:space="preserve">Account management can be a time-consuming part of an information system. Account reset capabilities, built into a system, can reduce burden on institutional support services. </v>
      </c>
      <c r="D92" s="176" t="str">
        <f>VLOOKUP($A92,Questions!$B$3:$I$258,8,FALSE)</f>
        <v>Ask the vendor how end-users will be supported. Ask for training documentation or knowledgebase content. Confirm vendor and institution responsibilities in this support area (and others).</v>
      </c>
    </row>
    <row r="93" spans="1:4" ht="75" x14ac:dyDescent="0.2">
      <c r="A93" s="176" t="str">
        <f>'HECVAT - Full'!A99</f>
        <v>AAAI-07</v>
      </c>
      <c r="B93" s="176" t="str">
        <f>VLOOKUP($A93,Questions!$B$3:$I$258,2,FALSE)</f>
        <v>Does your organization participate in InCommon or another eduGAIN affiliated trust federation?</v>
      </c>
      <c r="C93" s="176" t="str">
        <f>VLOOKUP($A93,Questions!$B$3:$I$258,7,FALSE)</f>
        <v>This question defines the vendors scope of federated identity practices and their willingness to embrace higher education requirements.</v>
      </c>
      <c r="D93" s="176" t="str">
        <f>VLOOKUP($A93,Questions!$B$3:$I$258,8,FALSE)</f>
        <v>If a vendor indicates that a system is standalone and cannot integrate with community standards, follow-up with maturity questions and ask about other commodity type functions or other system requirements your institution may have.</v>
      </c>
    </row>
    <row r="94" spans="1:4" ht="105" x14ac:dyDescent="0.2">
      <c r="A94" s="176" t="str">
        <f>'HECVAT - Full'!A100</f>
        <v>AAAI-08</v>
      </c>
      <c r="B94" s="176" t="str">
        <f>VLOOKUP($A94,Questions!$B$3:$I$258,2,FALSE)</f>
        <v>Does your application support integration with other authentication and authorization systems?</v>
      </c>
      <c r="C94" s="176" t="str">
        <f>VLOOKUP($A94,Questions!$B$3:$I$258,7,FALSE)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4" s="176" t="str">
        <f>VLOOKUP($A94,Questions!$B$3:$I$258,8,FALSE)</f>
        <v>If a vendor indicates that a system is standalone and cannot integrate with the institution's infrastructure, follow-up with maturity questions and ask about other commodity type functions or other system requirements your institution may have.</v>
      </c>
    </row>
    <row r="95" spans="1:4" ht="62.25" customHeight="1" x14ac:dyDescent="0.2">
      <c r="A95" s="176" t="str">
        <f>'HECVAT - Full'!A101</f>
        <v>AAAI-09</v>
      </c>
      <c r="B95" s="176" t="str">
        <f>VLOOKUP($A95,Questions!$B$3:$I$258,2,FALSE)</f>
        <v>Does your solution support any of the following Web SSO standards? [e.g., SAML2 (with redirect flow), OIDC, CAS, or other]</v>
      </c>
      <c r="C95" s="176" t="str">
        <f>VLOOKUP($A95,Questions!$B$3:$I$258,7,FALSE)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5" s="176" t="str">
        <f>VLOOKUP($A95,Questions!$B$3:$I$258,8,FALSE)</f>
        <v>Follow-up inquiries for IAM requirements will be institution/implementation specific.</v>
      </c>
    </row>
    <row r="96" spans="1:4" ht="84" customHeight="1" x14ac:dyDescent="0.2">
      <c r="A96" s="176" t="str">
        <f>'HECVAT - Full'!A102</f>
        <v>AAAI-10</v>
      </c>
      <c r="B96" s="176" t="str">
        <f>VLOOKUP($A96,Questions!$B$3:$I$258,2,FALSE)</f>
        <v>Do you support differentiation between email address and user identifier?</v>
      </c>
      <c r="C96" s="176" t="str">
        <f>VLOOKUP($A96,Questions!$B$3:$I$258,7,FALSE)</f>
        <v>This questions allows an institution to know vendor system limitations and to help them gauge the resources (that may be needed to implement) required to successfully integrate the product/service with institution systems.</v>
      </c>
      <c r="D96" s="176" t="str">
        <f>VLOOKUP($A96,Questions!$B$3:$I$258,8,FALSE)</f>
        <v>Follow-up inquiries for identifier requirements will be institution/implementation specific.</v>
      </c>
    </row>
    <row r="97" spans="1:4" ht="75" x14ac:dyDescent="0.2">
      <c r="A97" s="176" t="str">
        <f>'HECVAT - Full'!A103</f>
        <v>AAAI-11</v>
      </c>
      <c r="B97" s="176" t="str">
        <f>VLOOKUP($A97,Questions!$B$3:$I$258,2,FALSE)</f>
        <v>Do you allow the customer to specify attribute mappings for any needed information beyond a user identifier? [e.g., Reference eduPerson, ePPA/ePPN/ePE ]</v>
      </c>
      <c r="C97" s="176" t="str">
        <f>VLOOKUP($A97,Questions!$B$3:$I$258,7,FALSE)</f>
        <v>This questions allows an institution to know vendor system limitations and to help them gauge the resources (that may be needed to implement) required to successfully integrate the product/service with institution systems.</v>
      </c>
      <c r="D97" s="176" t="str">
        <f>VLOOKUP($A97,Questions!$B$3:$I$258,8,FALSE)</f>
        <v>Follow-up inquiries for attirbute mapping requirements will be institution/implementation specific.</v>
      </c>
    </row>
    <row r="98" spans="1:4" ht="96" customHeight="1" x14ac:dyDescent="0.2">
      <c r="A98" s="176" t="str">
        <f>'HECVAT - Full'!A104</f>
        <v>AAAI-12</v>
      </c>
      <c r="B98" s="176" t="str">
        <f>VLOOKUP($A98,Questions!$B$3:$I$258,2,FALSE)</f>
        <v>If you don't support SSO, does your application and/or user-frontend/portal support multi-factor authentication? (e.g. Duo, Google Authenticator, OTP, etc.)</v>
      </c>
      <c r="C98" s="176" t="str">
        <f>VLOOKUP($A98,Questions!$B$3:$I$258,7,FALSE)</f>
        <v xml:space="preserve">2FA/MFA, implemented correctly, strengthens the security state of a system. 2FA/MFA is commonly implemented and in many use cases, a requirement for account protection purposes. </v>
      </c>
      <c r="D98" s="176" t="str">
        <f>VLOOKUP($A98,Questions!$B$3:$I$258,8,FALSE)</f>
        <v>Ask the vendor about hardware and software options, future roadmap for implementations and support, etc.</v>
      </c>
    </row>
    <row r="99" spans="1:4" ht="63.75" customHeight="1" x14ac:dyDescent="0.2">
      <c r="A99" s="176" t="str">
        <f>'HECVAT - Full'!A105</f>
        <v>AAAI-13</v>
      </c>
      <c r="B99" s="176" t="str">
        <f>VLOOKUP($A99,Questions!$B$3:$I$258,2,FALSE)</f>
        <v>Does your application automatically lock the session or log-out an account after a period of inactivity?</v>
      </c>
      <c r="C99" s="176" t="str">
        <f>VLOOKUP($A99,Questions!$B$3:$I$258,7,FALSE)</f>
        <v>This is a question to ensure account integrity and institutional data confidentiality.</v>
      </c>
      <c r="D99" s="176" t="str">
        <f>VLOOKUP($A99,Questions!$B$3:$I$258,8,FALSE)</f>
        <v>Follow-up inquiries for IAM requirements will be institution/implementation specific.</v>
      </c>
    </row>
    <row r="100" spans="1:4" ht="63" customHeight="1" x14ac:dyDescent="0.2">
      <c r="A100" s="176" t="str">
        <f>'HECVAT - Full'!A106</f>
        <v>AAAI-14</v>
      </c>
      <c r="B100" s="176" t="str">
        <f>VLOOKUP($A100,Questions!$B$3:$I$258,2,FALSE)</f>
        <v>Are there any passwords/passphrases hard coded into your systems or products?</v>
      </c>
      <c r="C100" s="176" t="str">
        <f>VLOOKUP($A100,Questions!$B$3:$I$258,7,FALSE)</f>
        <v xml:space="preserve">The response to this question can reveal the use (or not) of coding best-practices. If passwords/passphrases are hard coded into systems/productions, the vendor should provide robust details supporting why this is required. </v>
      </c>
      <c r="D100" s="176" t="str">
        <f>VLOOKUP($A100,Questions!$B$3:$I$258,8,FALSE)</f>
        <v>Vague responses to this question should be met with concern. Repeat the question if first answer insufficiently - ask pointedly to ensure the vendor is not misunderstood.</v>
      </c>
    </row>
    <row r="101" spans="1:4" ht="96" customHeight="1" x14ac:dyDescent="0.2">
      <c r="A101" s="176" t="str">
        <f>'HECVAT - Full'!A109</f>
        <v>AAAI-17</v>
      </c>
      <c r="B101" s="176" t="str">
        <f>VLOOKUP($A101,Questions!$B$3:$I$258,2,FALSE)</f>
        <v>Are audit logs available that include AT LEAST all of the following; login, logout, actions performed, and source IP address?</v>
      </c>
      <c r="C101" s="176" t="str">
        <f>VLOOKUP($A101,Questions!$B$3:$I$258,7,FALSE)</f>
        <v>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v>
      </c>
      <c r="D101" s="176" t="str">
        <f>VLOOKUP($A101,Questions!$B$3:$I$258,8,FALSE)</f>
        <v>If a weak response is given to this answer, it is appropriate to ask directed answers to get specific information. Ensure that questions are targeted to ensure responses will come from the appropriate party within the vendor.</v>
      </c>
    </row>
    <row r="102" spans="1:4" ht="120" x14ac:dyDescent="0.2">
      <c r="A102" s="176" t="str">
        <f>'HECVAT - Full'!A110</f>
        <v>AAAI-18</v>
      </c>
      <c r="B102" s="176" t="str">
        <f>VLOOKUP($A102,Questions!$B$3:$I$258,2,FALSE)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02" s="176" t="str">
        <f>VLOOKUP($A102,Questions!$B$3:$I$258,7,FALSE)</f>
        <v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(e.g., including but not limited to - events, state changes, control modification, etc.). </v>
      </c>
      <c r="D102" s="176" t="str">
        <f>VLOOKUP($A102,Questions!$B$3:$I$258,8,FALSE)</f>
        <v>If a weak response is given to this answer, it is appropriate to ask directed answers to get specific information. Ensure that questions are targeted to ensure responses will come from the appropriate party within the vendor.</v>
      </c>
    </row>
    <row r="103" spans="1:4" ht="89.25" customHeight="1" x14ac:dyDescent="0.2">
      <c r="A103" s="176" t="str">
        <f>'HECVAT - Full'!A111</f>
        <v>AAAI-19</v>
      </c>
      <c r="B103" s="176" t="str">
        <f>VLOOKUP($A103,Questions!$B$3:$I$258,2,FALSE)</f>
        <v>Describe or provide a reference to the retention period for those logs, how logs are protected, and whether they are accessible to the customer (and if so, how).</v>
      </c>
      <c r="C103" s="176" t="str">
        <f>VLOOKUP($A103,Questions!$B$3:$I$258,7,FALSE)</f>
        <v>There are multiple components of this question - when assessing, ensure that the vendor responds to them all. Logs that are not properly managed may not be available when needed. The purpose of this question is to ensure that the vendor has a proper security mindset to ensure proper monitoring practices.</v>
      </c>
      <c r="D103" s="176" t="str">
        <f>VLOOKUP($A103,Questions!$B$3:$I$258,8,FALSE)</f>
        <v>Follow-up inquiries for logging details will be institution/implementation specific.</v>
      </c>
    </row>
    <row r="104" spans="1:4" ht="36" customHeight="1" x14ac:dyDescent="0.2">
      <c r="A104" s="443" t="str">
        <f>IF(OR($C$27="No",$C$30="Yes"),"BCP - Respond to as many questions below as possible.","Business Continuity Plan")</f>
        <v>Business Continuity Plan</v>
      </c>
      <c r="B104" s="443"/>
      <c r="C104" s="174" t="str">
        <f>$C$22</f>
        <v>Reason for Question</v>
      </c>
      <c r="D104" s="174" t="str">
        <f>$D$22</f>
        <v>Follow-up Inquiries/Responses</v>
      </c>
    </row>
    <row r="105" spans="1:4" ht="60" x14ac:dyDescent="0.2">
      <c r="A105" s="176" t="str">
        <f>'HECVAT - Full'!A113</f>
        <v>BCPL-01</v>
      </c>
      <c r="B105" s="176" t="str">
        <f>VLOOKUP($A105,Questions!$B$3:$I$258,2,FALSE)</f>
        <v>Is an owner assigned who is responsible for the maintenance and review of the Business Continuity Plan?</v>
      </c>
      <c r="C105" s="176" t="str">
        <f>VLOOKUP($A105,Questions!$B$3:$I$258,7,FALSE)</f>
        <v>Having a BCP and maintaining/updating/testing a BCP are very different. Establishing a responsible party is fundamental to this process and this question looks to verify that within the vendor.</v>
      </c>
      <c r="D105" s="176" t="str">
        <f>VLOOKUP($A105,Questions!$B$3:$I$258,8,FALSE)</f>
        <v>Follow-up inquiries for BCP responsible parties will be institution/implementation specific.</v>
      </c>
    </row>
    <row r="106" spans="1:4" ht="47" customHeight="1" x14ac:dyDescent="0.2">
      <c r="A106" s="176" t="str">
        <f>'HECVAT - Full'!A114</f>
        <v>BCPL-02</v>
      </c>
      <c r="B106" s="176" t="str">
        <f>VLOOKUP($A106,Questions!$B$3:$I$258,2,FALSE)</f>
        <v>Is there a defined problem/issue escalation plan in your BCP for impacted clients?</v>
      </c>
      <c r="C106" s="176" t="str">
        <f>VLOOKUP($A106,Questions!$B$3:$I$258,7,FALSE)</f>
        <v>Notification expectations should be set early in the contract/assessment process. Timelines, correspondence medium, and playbook details are all aspects to keep in mind when assessing this response.</v>
      </c>
      <c r="D106" s="176" t="str">
        <f>VLOOKUP($A106,Questions!$B$3:$I$258,8,FALSE)</f>
        <v>If the vendor's response does not cover the details outlined in the reasoning, follow-up and get specific responses for each, as needed.</v>
      </c>
    </row>
    <row r="107" spans="1:4" ht="60" x14ac:dyDescent="0.2">
      <c r="A107" s="176" t="str">
        <f>'HECVAT - Full'!A115</f>
        <v>BCPL-03</v>
      </c>
      <c r="B107" s="176" t="str">
        <f>VLOOKUP($A107,Questions!$B$3:$I$258,2,FALSE)</f>
        <v>Is there a documented communication plan in your BCP for impacted clients?</v>
      </c>
      <c r="C107" s="176" t="str">
        <f>VLOOKUP($A107,Questions!$B$3:$I$258,7,FALSE)</f>
        <v>Notification expectations should be set early in the contract/assessment process. Timelines, correspondence medium, and playbook details are all aspects to keep in mind when assessing this response.</v>
      </c>
      <c r="D107" s="176" t="str">
        <f>VLOOKUP($A107,Questions!$B$3:$I$258,8,FALSE)</f>
        <v>If the vendor's response does not cover the details outlined in the reasoning, follow-up and get specific responses for each, as needed.</v>
      </c>
    </row>
    <row r="108" spans="1:4" ht="90" x14ac:dyDescent="0.2">
      <c r="A108" s="176" t="str">
        <f>'HECVAT - Full'!A116</f>
        <v>BCPL-04</v>
      </c>
      <c r="B108" s="176" t="str">
        <f>VLOOKUP($A108,Questions!$B$3:$I$258,2,FALSE)</f>
        <v>Are all components of the BCP reviewed at least annually and updated as needed to reflect change?</v>
      </c>
      <c r="C108" s="176" t="str">
        <f>VLOOKUP($A108,Questions!$B$3:$I$258,7,FALSE)</f>
        <v>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v>
      </c>
      <c r="D108" s="176" t="str">
        <f>VLOOKUP($A108,Questions!$B$3:$I$258,8,FALSE)</f>
        <v>If the vendor does not have a BCP, point them to https://www.sans.org/reading-room/whitepapers/recovery/business-continuity-planning-concept-operations-1653</v>
      </c>
    </row>
    <row r="109" spans="1:4" ht="64" customHeight="1" x14ac:dyDescent="0.2">
      <c r="A109" s="176" t="str">
        <f>'HECVAT - Full'!A117</f>
        <v>BCPL-05</v>
      </c>
      <c r="B109" s="176" t="str">
        <f>VLOOKUP($A109,Questions!$B$3:$I$258,2,FALSE)</f>
        <v>Are specific crisis management roles and responsibilities defined and documented?</v>
      </c>
      <c r="C109" s="176" t="str">
        <f>VLOOKUP($A109,Questions!$B$3:$I$258,7,FALSE)</f>
        <v>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v>
      </c>
      <c r="D109" s="176" t="str">
        <f>VLOOKUP($A109,Questions!$B$3:$I$258,8,FALSE)</f>
        <v>Follow-up inquiries for BCP roles and responsibility details will be institution/implementation specific.</v>
      </c>
    </row>
    <row r="110" spans="1:4" ht="96" customHeight="1" x14ac:dyDescent="0.2">
      <c r="A110" s="176" t="str">
        <f>'HECVAT - Full'!A118</f>
        <v>BCPL-06</v>
      </c>
      <c r="B110" s="176" t="str">
        <f>VLOOKUP($A110,Questions!$B$3:$I$258,2,FALSE)</f>
        <v>Does your organization conduct training and awareness activities to validate its employees understanding of their roles and responsibilities during a crisis?</v>
      </c>
      <c r="C110" s="176" t="str">
        <f>VLOOKUP($A110,Questions!$B$3:$I$258,7,FALSE)</f>
        <v>Understanding the maturity of a vendor's training and awareness program will indicate the value they place on protecting institutional data. BCP related awareness training should be prevalent, continuous, and well-documented.</v>
      </c>
      <c r="D110" s="176" t="str">
        <f>VLOOKUP($A110,Questions!$B$3:$I$258,8,FALSE)</f>
        <v>If a vendor's BCP training and awareness activities are insufficient, inquire about other mandatory training, verify its scope, and confirm the training cycles.</v>
      </c>
    </row>
    <row r="111" spans="1:4" ht="90" x14ac:dyDescent="0.2">
      <c r="A111" s="176" t="str">
        <f>'HECVAT - Full'!A119</f>
        <v>BCPL-07</v>
      </c>
      <c r="B111" s="176" t="str">
        <f>VLOOKUP($A111,Questions!$B$3:$I$258,2,FALSE)</f>
        <v>Does your organization have an alternative business site or a contracted Business Recovery provider?</v>
      </c>
      <c r="C111" s="176" t="str">
        <f>VLOOKUP($A111,Questions!$B$3:$I$258,7,FALSE)</f>
        <v>In the event that a vendor's headquarters (primary location of operation) is no longer usable, an alternative business site may be needed to support business operations. Having an established (planned) alternative business site show maturity in a vendor's BCP.</v>
      </c>
      <c r="D111" s="176" t="str">
        <f>VLOOKUP($A111,Questions!$B$3:$I$258,8,FALSE)</f>
        <v>Follow-up inquiries for alternative business site practices will be institution/implementation specific.</v>
      </c>
    </row>
    <row r="112" spans="1:4" ht="75" x14ac:dyDescent="0.2">
      <c r="A112" s="176" t="str">
        <f>'HECVAT - Full'!A120</f>
        <v>BCPL-08</v>
      </c>
      <c r="B112" s="176" t="str">
        <f>VLOOKUP($A112,Questions!$B$3:$I$258,2,FALSE)</f>
        <v>Does your organization conduct an annual test of relocating to an alternate site for business recovery purposes?</v>
      </c>
      <c r="C112" s="176" t="str">
        <f>VLOOKUP($A112,Questions!$B$3:$I$258,7,FALSE)</f>
        <v>Testing a BCP is an important action that improves the efficiency and accuracy of a vendor's continuity plans. Vague responses to this question should be met with concern and appropriate follow-up, based on your institutions risk tolerance.</v>
      </c>
      <c r="D112" s="176" t="str">
        <f>VLOOKUP($A112,Questions!$B$3:$I$258,8,FALSE)</f>
        <v>If the vendor does not have a BCP, point them to https://www.sans.org/reading-room/whitepapers/recovery/business-continuity-planning-concept-operations-1653</v>
      </c>
    </row>
    <row r="113" spans="1:4" ht="90" x14ac:dyDescent="0.2">
      <c r="A113" s="176" t="str">
        <f>'HECVAT - Full'!A121</f>
        <v>BCPL-09</v>
      </c>
      <c r="B113" s="176" t="str">
        <f>VLOOKUP($A113,Questions!$B$3:$I$258,2,FALSE)</f>
        <v>Is this product a core service of your organization, and as such, the top priority during business continuity planning?</v>
      </c>
      <c r="C113" s="176" t="str">
        <f>VLOOKUP($A113,Questions!$B$3:$I$258,7,FALSE)</f>
        <v xml:space="preserve">The purpose of this question is understand the vendor's order of response if affected by a unplanned business disruption. If the software/product/service being assessed is a vendor's core moneymaker, the probability that restoration of the software/product/service will be top priority. </v>
      </c>
      <c r="D113" s="176" t="str">
        <f>VLOOKUP($A113,Questions!$B$3:$I$258,8,FALSE)</f>
        <v>If it is not a core service, follow-up questions should be availability focused and institution/implementation specific.</v>
      </c>
    </row>
    <row r="114" spans="1:4" ht="45" x14ac:dyDescent="0.2">
      <c r="A114" s="176" t="str">
        <f>'HECVAT - Full'!A122</f>
        <v>BCPL-10</v>
      </c>
      <c r="B114" s="176" t="str">
        <f>VLOOKUP($A114,Questions!$B$3:$I$258,2,FALSE)</f>
        <v>Are all services that support your product fully redundant?</v>
      </c>
      <c r="C114" s="176" t="str">
        <f>VLOOKUP($A114,Questions!$B$3:$I$258,7,FALSE)</f>
        <v xml:space="preserve">In the context of the CIA triad, this question is focused on the availability of a system (or set of systems). </v>
      </c>
      <c r="D114" s="176" t="str">
        <f>VLOOKUP($A114,Questions!$B$3:$I$258,8,FALSE)</f>
        <v>The weight placed on the vendor's response will be specific to the institution's use case and software/product/service requirements.</v>
      </c>
    </row>
    <row r="115" spans="1:4" ht="36" customHeight="1" x14ac:dyDescent="0.2">
      <c r="A115" s="443" t="str">
        <f>IF($C$30="","Change Management",IF($C$30="Yes","Change Management - Optional based on QUALIFIER response.","Change Management"))</f>
        <v>Change Management</v>
      </c>
      <c r="B115" s="443"/>
      <c r="C115" s="174" t="str">
        <f>$C$22</f>
        <v>Reason for Question</v>
      </c>
      <c r="D115" s="174" t="str">
        <f>$D$22</f>
        <v>Follow-up Inquiries/Responses</v>
      </c>
    </row>
    <row r="116" spans="1:4" ht="60" x14ac:dyDescent="0.2">
      <c r="A116" s="176" t="str">
        <f>'HECVAT - Full'!A124</f>
        <v>CHNG-01</v>
      </c>
      <c r="B116" s="176" t="str">
        <f>VLOOKUP($A116,Questions!$B$3:$I$258,2,FALSE)</f>
        <v>Does your Change Management process minimally include authorization, impact analysis, testing, and validation before moving changes to production?</v>
      </c>
      <c r="C116" s="176" t="str">
        <f>VLOOKUP($A116,Questions!$B$3:$I$258,7,FALSE)</f>
        <v>This question outlines a mature Change Management process.  Changes should be analyzed for impact, officially approved, tested, and performed by authorized users.</v>
      </c>
      <c r="D116" s="176" t="str">
        <f>VLOOKUP($A116,Questions!$B$3:$I$258,8,FALSE)</f>
        <v>If the vendor's response does not cover the details outlined in the reasoning, follow-up and get specific responses, as needed.</v>
      </c>
    </row>
    <row r="117" spans="1:4" ht="80" customHeight="1" x14ac:dyDescent="0.2">
      <c r="A117" s="176" t="str">
        <f>'HECVAT - Full'!A125</f>
        <v>CHNG-02</v>
      </c>
      <c r="B117" s="176" t="str">
        <f>VLOOKUP($A117,Questions!$B$3:$I$258,2,FALSE)</f>
        <v>Does your Change Management process also verify that all required third party libraries and dependencies are still supported with each major change?</v>
      </c>
      <c r="C117" s="176" t="str">
        <f>VLOOKUP($A117,Questions!$B$3:$I$258,7,FALSE)</f>
        <v>This question is fundamentally about supply chain.  The vendor should be able to document their procedures around tracking tracking third party maintained libraries.</v>
      </c>
      <c r="D117" s="176" t="str">
        <f>VLOOKUP($A117,Questions!$B$3:$I$258,8,FALSE)</f>
        <v>If the vendor's response does not cover the details outlined in the reasoning, follow-up and get specific responses for each, as needed.</v>
      </c>
    </row>
    <row r="118" spans="1:4" ht="72" customHeight="1" x14ac:dyDescent="0.2">
      <c r="A118" s="176" t="str">
        <f>'HECVAT - Full'!A126</f>
        <v>CHNG-03</v>
      </c>
      <c r="B118" s="176" t="str">
        <f>VLOOKUP($A118,Questions!$B$3:$I$258,2,FALSE)</f>
        <v>Will the institution be notified of major changes to your environment that could impact the institution's security posture?</v>
      </c>
      <c r="C118" s="176" t="str">
        <f>VLOOKUP($A118,Questions!$B$3:$I$258,7,FALSE)</f>
        <v>Notification expectations should be set earlier in the contract/assessment process. Timelines, correspondence medium, and playbook details are all aspects to keep in mind when assessing this response.</v>
      </c>
      <c r="D118" s="176" t="str">
        <f>VLOOKUP($A118,Questions!$B$3:$I$258,8,FALSE)</f>
        <v>If the vendor's response does not cover the details outlined in the reasoning, follow-up and get specific responses for each, as needed.</v>
      </c>
    </row>
    <row r="119" spans="1:4" ht="120" x14ac:dyDescent="0.2">
      <c r="A119" s="176" t="str">
        <f>'HECVAT - Full'!A127</f>
        <v>CHNG-04</v>
      </c>
      <c r="B119" s="176" t="str">
        <f>VLOOKUP($A119,Questions!$B$3:$I$258,2,FALSE)</f>
        <v>Do clients have the option to not participate in or postpone an upgrade to a new release?</v>
      </c>
      <c r="C119" s="176" t="str">
        <f>VLOOKUP($A119,Questions!$B$3:$I$258,7,FALSE)</f>
        <v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 concurrently. </v>
      </c>
      <c r="D119" s="176" t="str">
        <f>VLOOKUP($A119,Questions!$B$3:$I$258,8,FALSE)</f>
        <v>Follow-up inquiries for software/product/service version releases will be institution/implementation specific.</v>
      </c>
    </row>
    <row r="120" spans="1:4" ht="64.25" customHeight="1" x14ac:dyDescent="0.2">
      <c r="A120" s="176" t="str">
        <f>'HECVAT - Full'!A128</f>
        <v>CHNG-05</v>
      </c>
      <c r="B120" s="176" t="str">
        <f>VLOOKUP($A120,Questions!$B$3:$I$258,2,FALSE)</f>
        <v>Do you have a fully implemented solution support strategy that defines how many concurrent versions you support?</v>
      </c>
      <c r="C120" s="176" t="str">
        <f>VLOOKUP($A120,Questions!$B$3:$I$258,7,FALSE)</f>
        <v xml:space="preserve">Supporting multiple versions of a product is challenging. Understanding the vendor’s strategy and resources will provide insight into their ability to adequately support their customers.  </v>
      </c>
      <c r="D120" s="176" t="str">
        <f>VLOOKUP($A120,Questions!$B$3:$I$258,8,FALSE)</f>
        <v>Follow-up inquiries for the vendor’s support of concurrent versions will be institution/implementation specific.</v>
      </c>
    </row>
    <row r="121" spans="1:4" ht="79.5" customHeight="1" x14ac:dyDescent="0.2">
      <c r="A121" s="176" t="str">
        <f>'HECVAT - Full'!A129</f>
        <v>CHNG-06</v>
      </c>
      <c r="B121" s="176" t="str">
        <f>VLOOKUP($A121,Questions!$B$3:$I$258,2,FALSE)</f>
        <v>Does the system support client customizations from one release to another?</v>
      </c>
      <c r="C121" s="176" t="str">
        <f>VLOOKUP($A121,Questions!$B$3:$I$258,7,FALSE)</f>
        <v xml:space="preserve">The vendor's software/product/service characteristics and the institution's use case will determine the relevancy of this question. The purpose of this question is to understand the underlying infrastructure and how it is maintained across all customers. </v>
      </c>
      <c r="D121" s="176" t="str">
        <f>VLOOKUP($A121,Questions!$B$3:$I$258,8,FALSE)</f>
        <v>In cases where the software/product/service is customized for customer use cases, ensure the vendor's response covers all aspects of code migration, including backups, data conversions, local resources from the institution, etc., as it relates to code upgrades and/or version adoptions.</v>
      </c>
    </row>
    <row r="122" spans="1:4" ht="92.25" customHeight="1" x14ac:dyDescent="0.2">
      <c r="A122" s="176" t="str">
        <f>'HECVAT - Full'!A130</f>
        <v>CHNG-07</v>
      </c>
      <c r="B122" s="176" t="str">
        <f>VLOOKUP($A122,Questions!$B$3:$I$258,2,FALSE)</f>
        <v>Do you have a release schedule for product updates?</v>
      </c>
      <c r="C122" s="176" t="str">
        <f>VLOOKUP($A122,Questions!$B$3:$I$258,7,FALSE)</f>
        <v xml:space="preserve">Answers to this question will reveal the vendor’s ability to plan in the short term.  This is valuable information for customers so they can anticipate updates and potential bug fixes. </v>
      </c>
      <c r="D122" s="176" t="str">
        <f>VLOOKUP($A122,Questions!$B$3:$I$258,8,FALSE)</f>
        <v>Follow-up inquiries for the vendor’s product update practices will be institution/implementation specific.</v>
      </c>
    </row>
    <row r="123" spans="1:4" ht="64.25" customHeight="1" x14ac:dyDescent="0.2">
      <c r="A123" s="176" t="str">
        <f>'HECVAT - Full'!A131</f>
        <v>CHNG-08</v>
      </c>
      <c r="B123" s="176" t="str">
        <f>VLOOKUP($A123,Questions!$B$3:$I$258,2,FALSE)</f>
        <v>Do you have a technology roadmap, for at least the next 2 years, for enhancements and bug fixes for the product/service being assessed?</v>
      </c>
      <c r="C123" s="176" t="str">
        <f>VLOOKUP($A123,Questions!$B$3:$I$258,7,FALSE)</f>
        <v>Answers to this question will reveal the vendor’s ability to plan for the future of their product.</v>
      </c>
      <c r="D123" s="176" t="str">
        <f>VLOOKUP($A123,Questions!$B$3:$I$258,8,FALSE)</f>
        <v>Follow-up inquiries for the vendor’s technology planning practices will be institution/implementation specific.</v>
      </c>
    </row>
    <row r="124" spans="1:4" ht="64.25" customHeight="1" x14ac:dyDescent="0.2">
      <c r="A124" s="176" t="str">
        <f>'HECVAT - Full'!A132</f>
        <v>CHNG-09</v>
      </c>
      <c r="B124" s="176" t="str">
        <f>VLOOKUP($A124,Questions!$B$3:$I$258,2,FALSE)</f>
        <v>Is Institution involvement (i.e. technically or organizationally) required during product updates?</v>
      </c>
      <c r="C124" s="176" t="str">
        <f>VLOOKUP($A124,Questions!$B$3:$I$258,7,FALSE)</f>
        <v>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v>
      </c>
      <c r="D124" s="176" t="str">
        <f>VLOOKUP($A124,Questions!$B$3:$I$258,8,FALSE)</f>
        <v>Vague responses to this question should be investigated further. Ask for additional documentation for customer responsibilities (in the context of information technology/security).</v>
      </c>
    </row>
    <row r="125" spans="1:4" ht="64.25" customHeight="1" x14ac:dyDescent="0.2">
      <c r="A125" s="176" t="str">
        <f>'HECVAT - Full'!A133</f>
        <v>CHNG-10</v>
      </c>
      <c r="B125" s="176" t="str">
        <f>VLOOKUP($A125,Questions!$B$3:$I$258,2,FALSE)</f>
        <v>Do you have policy and procedure, currently implemented, managing how critical patches are applied to all systems and applications?</v>
      </c>
      <c r="C125" s="176" t="str">
        <f>VLOOKUP($A125,Questions!$B$3:$I$258,7,FALSE)</f>
        <v>Answers to this question will reveal the vendor’s knowledge of their IT assets and their ability to respond to notifications about their systems and software.</v>
      </c>
      <c r="D125" s="176" t="str">
        <f>VLOOKUP($A125,Questions!$B$3:$I$258,8,FALSE)</f>
        <v>Follow-up inquiries for the vendor’s patching practices will be institution/implementation specific.</v>
      </c>
    </row>
    <row r="126" spans="1:4" ht="90" x14ac:dyDescent="0.2">
      <c r="A126" s="176" t="str">
        <f>'HECVAT - Full'!A134</f>
        <v>CHNG-11</v>
      </c>
      <c r="B126" s="176" t="str">
        <f>VLOOKUP($A126,Questions!$B$3:$I$258,2,FALSE)</f>
        <v>Do you have policy and procedure, currently implemented, guiding how security risks are mitigated until patches can be applied?</v>
      </c>
      <c r="C126" s="176" t="str">
        <f>VLOOKUP($A126,Questions!$B$3:$I$258,7,FALSE)</f>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v>
      </c>
      <c r="D126" s="176" t="str">
        <f>VLOOKUP($A126,Questions!$B$3:$I$258,8,FALSE)</f>
        <v>Follow-up inquiries for the vendors patching practices will be institution/implementation specific.</v>
      </c>
    </row>
    <row r="127" spans="1:4" ht="64.25" customHeight="1" x14ac:dyDescent="0.2">
      <c r="A127" s="176" t="str">
        <f>'HECVAT - Full'!A135</f>
        <v>CHNG-12</v>
      </c>
      <c r="B127" s="176" t="str">
        <f>VLOOKUP($A127,Questions!$B$3:$I$258,2,FALSE)</f>
        <v>Are upgrades or system changes installed during off-peak hours or in a manner that does not impact the customer?</v>
      </c>
      <c r="C127" s="176" t="str">
        <f>VLOOKUP($A127,Questions!$B$3:$I$258,7,FALSE)</f>
        <v>Restricting system updates to a standard maintenance timeframe is important for ensuring that changes to production systems do not impact operations.  It’s also important for troubleshooting any problems that may occur as a result of the changes.</v>
      </c>
      <c r="D127" s="176" t="str">
        <f>VLOOKUP($A127,Questions!$B$3:$I$258,8,FALSE)</f>
        <v>If the vendor's response does not cover the details outlined in the reasoning, follow-up and get specific responses, as needed.</v>
      </c>
    </row>
    <row r="128" spans="1:4" ht="96" customHeight="1" x14ac:dyDescent="0.2">
      <c r="A128" s="176" t="str">
        <f>'HECVAT - Full'!A139</f>
        <v>CHNG-16</v>
      </c>
      <c r="B128" s="176" t="str">
        <f>VLOOKUP($A128,Questions!$B$3:$I$258,2,FALSE)</f>
        <v>Do you have a systems management and configuration strategy that encompasses servers, appliances, cloud services, applications, and mobile devices (company and employee owned)?</v>
      </c>
      <c r="C128" s="176" t="str">
        <f>VLOOKUP($A128,Questions!$B$3:$I$258,7,FALSE)</f>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v>
      </c>
      <c r="D128" s="176" t="str">
        <f>VLOOKUP($A128,Questions!$B$3:$I$258,8,FALSE)</f>
        <v>Follow-up with a robust question set if the vendor cannot clearly state full-control of the integrity of their system(s). Questions about administrator access on end-user devices and other maintenance and patching type questions are appropriate.</v>
      </c>
    </row>
    <row r="129" spans="1:4" ht="36" customHeight="1" x14ac:dyDescent="0.2">
      <c r="A129" s="443" t="str">
        <f>IF($C$30="","Data",IF($C$30="Yes","Data - Optional based on QUALIFIER response.","Data"))</f>
        <v>Data</v>
      </c>
      <c r="B129" s="443"/>
      <c r="C129" s="174" t="str">
        <f>$C$22</f>
        <v>Reason for Question</v>
      </c>
      <c r="D129" s="174" t="str">
        <f>$D$22</f>
        <v>Follow-up Inquiries/Responses</v>
      </c>
    </row>
    <row r="130" spans="1:4" ht="135" x14ac:dyDescent="0.2">
      <c r="A130" s="176" t="str">
        <f>'HECVAT - Full'!A141</f>
        <v>DATA-01</v>
      </c>
      <c r="B130" s="176" t="str">
        <f>VLOOKUP($A130,Questions!$B$3:$I$258,2,FALSE)</f>
        <v>Does the environment provide for dedicated single-tenant capabilities? If not, describe how your product or environment separates data from different customers (e.g., logically, physically, single tenancy, multi-tenancy).</v>
      </c>
      <c r="C130" s="176" t="str">
        <f>VLOOKUP($A130,Questions!$B$3:$I$258,7,FALSE)</f>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v>
      </c>
      <c r="D130" s="176">
        <f>VLOOKUP($A130,Questions!$B$3:$I$258,8,FALSE)</f>
        <v>0</v>
      </c>
    </row>
    <row r="131" spans="1:4" ht="74.25" customHeight="1" x14ac:dyDescent="0.2">
      <c r="A131" s="176" t="str">
        <f>'HECVAT - Full'!A142</f>
        <v>DATA-02</v>
      </c>
      <c r="B131" s="176" t="str">
        <f>VLOOKUP($A131,Questions!$B$3:$I$258,2,FALSE)</f>
        <v>Will Institution's data be stored on any devices (database servers, file servers, SAN, NAS, …) configured with non-RFC 1918/4193 (i.e. publicly routable) IP addresses?</v>
      </c>
      <c r="C131" s="176" t="str">
        <f>VLOOKUP($A131,Questions!$B$3:$I$258,7,FALSE)</f>
        <v>Systems that are directly exposed to public internet resources are at great risk than those that are not. Understanding the requirements for this configuration is important, particularly when assessing compensating controls.</v>
      </c>
      <c r="D131" s="176" t="str">
        <f>VLOOKUP($A131,Questions!$B$3:$I$258,8,FALSE)</f>
        <v>Ask the vendor about their infrastructure and if there is a solution that eliminates the need for this environment.</v>
      </c>
    </row>
    <row r="132" spans="1:4" ht="68" customHeight="1" x14ac:dyDescent="0.2">
      <c r="A132" s="176" t="str">
        <f>'HECVAT - Full'!A143</f>
        <v>DATA-03</v>
      </c>
      <c r="B132" s="176" t="str">
        <f>VLOOKUP($A132,Questions!$B$3:$I$258,2,FALSE)</f>
        <v>Is sensitive data encrypted, using secure protocols/algorithms, in transport? (e.g. system-to-client)</v>
      </c>
      <c r="C132" s="176" t="str">
        <f>VLOOKUP($A132,Questions!$B$3:$I$258,7,FALSE)</f>
        <v>The need for encryption in transport is unique to your institution's implementation of a system. In particular, the data flow between the system and the end-users of the software/product/service.</v>
      </c>
      <c r="D132" s="176" t="str">
        <f>VLOOKUP($A132,Questions!$B$3:$I$258,8,FALSE)</f>
        <v>Follow-up inquiries for data encryption between the system and end-users will be institution/implementation specific.</v>
      </c>
    </row>
    <row r="133" spans="1:4" ht="68" customHeight="1" x14ac:dyDescent="0.2">
      <c r="A133" s="176" t="str">
        <f>'HECVAT - Full'!A144</f>
        <v>DATA-04</v>
      </c>
      <c r="B133" s="176" t="str">
        <f>VLOOKUP($A133,Questions!$B$3:$I$258,2,FALSE)</f>
        <v>Is sensitive data encrypted, using secure protocols/algorithms, in storage? (e.g. disk encryption, at-rest, files, and within a running database)</v>
      </c>
      <c r="C133" s="176" t="str">
        <f>VLOOKUP($A133,Questions!$B$3:$I$258,7,FALSE)</f>
        <v>The need for encryption at-rest is unique to your institution's implementation of a system. In particular, system components, architectures, and data flows, all factor into the need for this control.</v>
      </c>
      <c r="D133" s="176" t="str">
        <f>VLOOKUP($A133,Questions!$B$3:$I$258,8,FALSE)</f>
        <v>Follow-up inquiries for data encryption at-rest will be institution/implementation specific.</v>
      </c>
    </row>
    <row r="134" spans="1:4" ht="90" x14ac:dyDescent="0.2">
      <c r="A134" s="176" t="str">
        <f>'HECVAT - Full'!A145</f>
        <v>DATA-05</v>
      </c>
      <c r="B134" s="176" t="str">
        <f>VLOOKUP($A134,Questions!$B$3:$I$258,2,FALSE)</f>
        <v>Do all cryptographic modules in use in your product conform to the Federal Information Processing Standards (FIPS PUB 140-2)?</v>
      </c>
      <c r="C134" s="176" t="str">
        <f>VLOOKUP($A134,Questions!$B$3:$I$258,7,FALSE)</f>
        <v>Beware the use of proprietary encryption implementations. Open standard encryption, preferably mature, is often preferred. Although there may be cases if which that is not the case, be sure to understand the vendor's infrastructure and the true security of a vendor's solution.</v>
      </c>
      <c r="D134" s="176" t="str">
        <f>VLOOKUP($A134,Questions!$B$3:$I$258,8,FALSE)</f>
        <v xml:space="preserve">If the vendor cannot accommodate open standards encryption requirements, direct them to NIST's Cryptographic Standards and Guidelines document at https://csrc.nist.gov/Projects/Cryptographic-Standards-and-Guidelines </v>
      </c>
    </row>
    <row r="135" spans="1:4" ht="75" x14ac:dyDescent="0.2">
      <c r="A135" s="176" t="str">
        <f>'HECVAT - Full'!A146</f>
        <v>DATA-06</v>
      </c>
      <c r="B135" s="176" t="str">
        <f>VLOOKUP($A135,Questions!$B$3:$I$258,2,FALSE)</f>
        <v>At the completion of this contract, will data be returned to the institution and deleted from all your systems and archives?</v>
      </c>
      <c r="C135" s="176" t="str">
        <f>VLOOKUP($A135,Questions!$B$3:$I$258,7,FALSE)</f>
        <v>When cancelling a software/product/service, an institution will commonly want all institutional data that was provided to a vendor. This questions allows the vendor to state their general practices when a customer leaves their environment.</v>
      </c>
      <c r="D135" s="176" t="str">
        <f>VLOOKUP($A135,Questions!$B$3:$I$258,8,FALSE)</f>
        <v>A vendor's response should be clear and concise. Be wary of vague responses to this questions and inquire about export specifics, as needed.</v>
      </c>
    </row>
    <row r="136" spans="1:4" ht="75" x14ac:dyDescent="0.2">
      <c r="A136" s="176" t="str">
        <f>'HECVAT - Full'!A147</f>
        <v>DATA-07</v>
      </c>
      <c r="B136" s="176" t="str">
        <f>VLOOKUP($A136,Questions!$B$3:$I$258,2,FALSE)</f>
        <v>Will the institution's data be available within the system for a period of time at the completion of this contract?</v>
      </c>
      <c r="C136" s="176" t="str">
        <f>VLOOKUP($A136,Questions!$B$3:$I$258,7,FALSE)</f>
        <v>When cancelling a software/product/service, an institution will commonly want all institutional data that was provided to a vendor. This questions allows the vendor to state their general practices when a customer leaves their environment.</v>
      </c>
      <c r="D136" s="176" t="str">
        <f>VLOOKUP($A136,Questions!$B$3:$I$258,8,FALSE)</f>
        <v>A vendor's response should be clear and concise. Be wary of vague responses to this questions and inquire about export specifics, as needed.</v>
      </c>
    </row>
    <row r="137" spans="1:4" ht="76.5" customHeight="1" x14ac:dyDescent="0.2">
      <c r="A137" s="176" t="str">
        <f>'HECVAT - Full'!A148</f>
        <v>DATA-08</v>
      </c>
      <c r="B137" s="176" t="str">
        <f>VLOOKUP($A137,Questions!$B$3:$I$258,2,FALSE)</f>
        <v>Can the Institution extract a full or partial backup of data?</v>
      </c>
      <c r="C137" s="176" t="str">
        <f>VLOOKUP($A137,Questions!$B$3:$I$258,7,FALSE)</f>
        <v>When cancelling a software/product/service, an institution will commonly want all institutional data that was provided to a vendor. The vendor's response should verify if the institution can extract data or if it is a manual extraction by vendor staff.</v>
      </c>
      <c r="D137" s="176" t="str">
        <f>VLOOKUP($A137,Questions!$B$3:$I$258,8,FALSE)</f>
        <v>A vendor's response should be clear and concise. Be wary of vague responses to this questions and inquire about export specifics, as needed.</v>
      </c>
    </row>
    <row r="138" spans="1:4" ht="90" x14ac:dyDescent="0.2">
      <c r="A138" s="176" t="str">
        <f>'HECVAT - Full'!A149</f>
        <v>DATA-09</v>
      </c>
      <c r="B138" s="176" t="str">
        <f>VLOOKUP($A138,Questions!$B$3:$I$258,2,FALSE)</f>
        <v>Are ownership rights to all data, inputs, outputs, and metadata retained by the institution?</v>
      </c>
      <c r="C138" s="176" t="str">
        <f>VLOOKUP($A138,Questions!$B$3:$I$258,7,FALSE)</f>
        <v>This question clarifies the operating model of a vendor and provides insight into the vendor-customer paradigm of a company. Knowing if the institution is of value to a vendor or if the institution's data is of value to a vendor should weigh heavily in the decision-making process.</v>
      </c>
      <c r="D138" s="176" t="str">
        <f>VLOOKUP($A138,Questions!$B$3:$I$258,8,FALSE)</f>
        <v>If a vendor's response is unsatisfactory, engage institutional counsel to appropriately address any ownership concerns.</v>
      </c>
    </row>
    <row r="139" spans="1:4" ht="60" x14ac:dyDescent="0.2">
      <c r="A139" s="176" t="str">
        <f>'HECVAT - Full'!A150</f>
        <v>DATA-10</v>
      </c>
      <c r="B139" s="176" t="str">
        <f>VLOOKUP($A139,Questions!$B$3:$I$258,2,FALSE)</f>
        <v>Are these rights retained even through a provider acquisition or bankruptcy event?</v>
      </c>
      <c r="C139" s="176" t="str">
        <f>VLOOKUP($A139,Questions!$B$3:$I$258,7,FALSE)</f>
        <v>This question clarifies the position of the institution in the case of acquisition or bankruptcy. Expect clear responses to this question - if vague, be sure to follow-up based on institutional counsel guidance.</v>
      </c>
      <c r="D139" s="176" t="str">
        <f>VLOOKUP($A139,Questions!$B$3:$I$258,8,FALSE)</f>
        <v>If a vendor's response is unsatisfactory, engage institutional counsel to appropriately address any ownership concerns.</v>
      </c>
    </row>
    <row r="140" spans="1:4" ht="92.25" customHeight="1" x14ac:dyDescent="0.2">
      <c r="A140" s="176" t="str">
        <f>'HECVAT - Full'!A151</f>
        <v>DATA-11</v>
      </c>
      <c r="B140" s="176" t="str">
        <f>VLOOKUP($A140,Questions!$B$3:$I$258,2,FALSE)</f>
        <v>In the event of imminent bankruptcy, closing of business, or retirement of service, will you provide 90 days for customers to get their data out of the system and migrate applications?</v>
      </c>
      <c r="C140" s="176" t="str">
        <f>VLOOKUP($A140,Questions!$B$3:$I$258,7,FALSE)</f>
        <v>This question clarifies the position of the institution in the case of acquisition or bankruptcy. Expect clear responses to this question - if vague, be sure to follow-up based on institutional counsel guidance.</v>
      </c>
      <c r="D140" s="176" t="str">
        <f>VLOOKUP($A140,Questions!$B$3:$I$258,8,FALSE)</f>
        <v>If a vendor's response is unsatisfactory, engage institutional counsel to appropriately address any ownership concerns.</v>
      </c>
    </row>
    <row r="141" spans="1:4" ht="63.75" customHeight="1" x14ac:dyDescent="0.2">
      <c r="A141" s="176" t="str">
        <f>'HECVAT - Full'!A152</f>
        <v>DATA-12</v>
      </c>
      <c r="B141" s="176" t="str">
        <f>VLOOKUP($A141,Questions!$B$3:$I$258,2,FALSE)</f>
        <v>Are involatile backup copies made according to pre-defined schedules and securely stored and protected?</v>
      </c>
      <c r="C141" s="176" t="str">
        <f>VLOOKUP($A141,Questions!$B$3:$I$258,7,FALSE)</f>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v>
      </c>
      <c r="D141" s="176" t="str">
        <f>VLOOKUP($A141,Questions!$B$3:$I$258,8,FALSE)</f>
        <v>An institution's use case will drive the requirements for backup strategy. Ensure that the institution's use case and risk tolerance can be met by vendor systems.</v>
      </c>
    </row>
    <row r="142" spans="1:4" ht="64.5" customHeight="1" x14ac:dyDescent="0.2">
      <c r="A142" s="176" t="str">
        <f>'HECVAT - Full'!A153</f>
        <v>DATA-13</v>
      </c>
      <c r="B142" s="176" t="str">
        <f>VLOOKUP($A142,Questions!$B$3:$I$258,2,FALSE)</f>
        <v>Do current backups include all operating system software, utilities, security software, application software, and data files necessary for recovery?</v>
      </c>
      <c r="C142" s="176" t="str">
        <f>VLOOKUP($A142,Questions!$B$3:$I$258,7,FALSE)</f>
        <v>The purpose of this question is to define the scope of backup operations and the scope at which a vendor may readily recover when backup restoration is required.</v>
      </c>
      <c r="D142" s="176" t="str">
        <f>VLOOKUP($A142,Questions!$B$3:$I$258,8,FALSE)</f>
        <v>Follow-up inquiries for backup content scope will be institution/implementation specific.</v>
      </c>
    </row>
    <row r="143" spans="1:4" ht="63" customHeight="1" x14ac:dyDescent="0.2">
      <c r="A143" s="176" t="str">
        <f>'HECVAT - Full'!A154</f>
        <v>DATA-14</v>
      </c>
      <c r="B143" s="176" t="str">
        <f>VLOOKUP($A143,Questions!$B$3:$I$258,2,FALSE)</f>
        <v>Are you performing off site backups? (i.e. digitally moved off site)</v>
      </c>
      <c r="C143" s="176" t="str">
        <f>VLOOKUP($A143,Questions!$B$3:$I$258,7,FALSE)</f>
        <v>When data is moved digitally (e.g., cloud provider, vendor-owned facility, etc.) offsite, the policies and implemented procedures are important to know. The protections implemented to prevent compromise will be technical in nature and should be well-documented.</v>
      </c>
      <c r="D143" s="176" t="str">
        <f>VLOOKUP($A143,Questions!$B$3:$I$258,8,FALSE)</f>
        <v>Follow-up inquiries for offsite, digital backups will be institution/implementation specific.</v>
      </c>
    </row>
    <row r="144" spans="1:4" ht="80.25" customHeight="1" x14ac:dyDescent="0.2">
      <c r="A144" s="176" t="str">
        <f>'HECVAT - Full'!A155</f>
        <v>DATA-15</v>
      </c>
      <c r="B144" s="176" t="str">
        <f>VLOOKUP($A144,Questions!$B$3:$I$258,2,FALSE)</f>
        <v>Are physical backups taken off site? (i.e. physically moved off site)</v>
      </c>
      <c r="C144" s="176" t="str">
        <f>VLOOKUP($A144,Questions!$B$3:$I$258,7,FALSE)</f>
        <v xml:space="preserve">When data is moved physically (e.g. HDD, print, etc.) offsite, the policies and implemented procedures are important to know. Unencrypted data taken outside secured areas introduces unnecessary risks. </v>
      </c>
      <c r="D144" s="176" t="str">
        <f>VLOOKUP($A144,Questions!$B$3:$I$258,8,FALSE)</f>
        <v>Follow-up inquiries for offsite, physical backups will be institution/implementation specific.</v>
      </c>
    </row>
    <row r="145" spans="1:4" ht="64.5" customHeight="1" x14ac:dyDescent="0.2">
      <c r="A145" s="176" t="str">
        <f>'HECVAT - Full'!A156</f>
        <v>DATA-16</v>
      </c>
      <c r="B145" s="176" t="str">
        <f>VLOOKUP($A145,Questions!$B$3:$I$258,2,FALSE)</f>
        <v>Do backups containing the institution's data ever leave the Institution's Data Zone either physically or via network routing?</v>
      </c>
      <c r="C145" s="176" t="str">
        <f>VLOOKUP($A145,Questions!$B$3:$I$258,7,FALSE)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45" s="176" t="str">
        <f>VLOOKUP($A145,Questions!$B$3:$I$258,8,FALSE)</f>
        <v>Follow-up inquiries for data backup procedures/practices will be institution/implementation specific.</v>
      </c>
    </row>
    <row r="146" spans="1:4" ht="60" x14ac:dyDescent="0.2">
      <c r="A146" s="176" t="str">
        <f>'HECVAT - Full'!A157</f>
        <v>DATA-17</v>
      </c>
      <c r="B146" s="176" t="str">
        <f>VLOOKUP($A146,Questions!$B$3:$I$258,2,FALSE)</f>
        <v>Are data backups encrypted?</v>
      </c>
      <c r="C146" s="176" t="str">
        <f>VLOOKUP($A146,Questions!$B$3:$I$258,7,FALSE)</f>
        <v>The need for encryption at-rest (for backups) is unique to your institution's implementation of a system. In particular, system components, architectures, and data flows, all factor into the need for this control.</v>
      </c>
      <c r="D146" s="176" t="str">
        <f>VLOOKUP($A146,Questions!$B$3:$I$258,8,FALSE)</f>
        <v>Follow-up inquiries for data backup encryption at-rest will be institution/implementation specific.</v>
      </c>
    </row>
    <row r="147" spans="1:4" ht="105" x14ac:dyDescent="0.2">
      <c r="A147" s="176" t="str">
        <f>'HECVAT - Full'!A158</f>
        <v>DATA-18</v>
      </c>
      <c r="B147" s="176" t="str">
        <f>VLOOKUP($A147,Questions!$B$3:$I$258,2,FALSE)</f>
        <v>Do you have a cryptographic key management process (generation, exchange, storage, safeguards, use, vetting, and replacement), that is documented and currently implemented, for all system components? (e.g. database, system, web, etc.)</v>
      </c>
      <c r="C147" s="176" t="str">
        <f>VLOOKUP($A147,Questions!$B$3:$I$258,7,FALSE)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47" s="176" t="str">
        <f>VLOOKUP($A147,Questions!$B$3:$I$258,8,FALSE)</f>
        <v>Follow-up with the vendor to ensure that all components of the system are consider. This includes, system-to-system, system-to-client, applications, system accounts, etc.</v>
      </c>
    </row>
    <row r="148" spans="1:4" ht="63.75" customHeight="1" x14ac:dyDescent="0.2">
      <c r="A148" s="176" t="str">
        <f>'HECVAT - Full'!A159</f>
        <v>DATA-19</v>
      </c>
      <c r="B148" s="176" t="str">
        <f>VLOOKUP($A148,Questions!$B$3:$I$258,2,FALSE)</f>
        <v>Do you have a media handling process, that is documented and currently implemented that meets established business needs and regulatory requirements, including end-of-life, repurposing, and data sanitization procedures?</v>
      </c>
      <c r="C148" s="176" t="str">
        <f>VLOOKUP($A148,Questions!$B$3:$I$258,7,FALSE)</f>
        <v>Managing media (and the data within) throughout its lifecycle is crucial to the protection of institutional data. The focus of this question is confidentiality, ensuring that media that may store institutional data is protected by well-established policy and procedure.</v>
      </c>
      <c r="D148" s="176" t="str">
        <f>VLOOKUP($A148,Questions!$B$3:$I$258,8,FALSE)</f>
        <v>Vague responses to this question should be investigated further. Ask for additional documentation and verify that procedure (and possibly training) exists to ensure proper media handling activity.</v>
      </c>
    </row>
    <row r="149" spans="1:4" ht="75" x14ac:dyDescent="0.2">
      <c r="A149" s="176" t="str">
        <f>'HECVAT - Full'!A160</f>
        <v>DATA-20</v>
      </c>
      <c r="B149" s="176" t="str">
        <f>VLOOKUP($A149,Questions!$B$3:$I$258,2,FALSE)</f>
        <v>Does the process described in DATA-19 adhere to DoD 5220.22-M and/or NIST SP 800-88 standards?</v>
      </c>
      <c r="C149" s="176" t="str">
        <f>VLOOKUP($A149,Questions!$B$3:$I$258,7,FALSE)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49" s="176" t="str">
        <f>VLOOKUP($A149,Questions!$B$3:$I$258,8,FALSE)</f>
        <v>Follow-up inquiries for DoD 5220.22-M and/or SP800-88 standards will be institution specific.</v>
      </c>
    </row>
    <row r="150" spans="1:4" ht="75" x14ac:dyDescent="0.2">
      <c r="A150" s="176" t="str">
        <f>'HECVAT - Full'!A161</f>
        <v>DATA-21</v>
      </c>
      <c r="B150" s="176" t="str">
        <f>VLOOKUP($A150,Questions!$B$3:$I$258,2,FALSE)</f>
        <v>Is media used for long-term retention of business data and archival purposes stored in a secure, environmentally protected area?</v>
      </c>
      <c r="C150" s="176" t="str">
        <f>VLOOKUP($A150,Questions!$B$3:$I$258,7,FALSE)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0" s="176" t="str">
        <f>VLOOKUP($A150,Questions!$B$3:$I$258,8,FALSE)</f>
        <v>Vague responses to this question should be investigated further. Ask for additional documentation and verify that procedure (and possibly training) exists to ensure proper media handling activity.</v>
      </c>
    </row>
    <row r="151" spans="1:4" ht="30" x14ac:dyDescent="0.2">
      <c r="A151" s="176" t="str">
        <f>'HECVAT - Full'!A162</f>
        <v>DATA-22</v>
      </c>
      <c r="B151" s="176" t="str">
        <f>VLOOKUP($A151,Questions!$B$3:$I$258,2,FALSE)</f>
        <v>Will you handle data in a FERPA compliant manner?</v>
      </c>
      <c r="C151" s="176" t="str">
        <f>VLOOKUP($A151,Questions!$B$3:$I$258,7,FALSE)</f>
        <v>Standard documentation, relevant to institution implementations requiring FERPA compliance.</v>
      </c>
      <c r="D151" s="176" t="str">
        <f>VLOOKUP($A151,Questions!$B$3:$I$258,8,FALSE)</f>
        <v>Follow-up inquiries for FERPA compliance details will be institution/implementation specific.</v>
      </c>
    </row>
    <row r="152" spans="1:4" ht="84" customHeight="1" x14ac:dyDescent="0.2">
      <c r="A152" s="176" t="str">
        <f>'HECVAT - Full'!A163</f>
        <v>DATA-23</v>
      </c>
      <c r="B152" s="176" t="str">
        <f>VLOOKUP($A152,Questions!$B$3:$I$258,2,FALSE)</f>
        <v>Does your staff (or third party) have access to Institutional data (e.g., financial, PHI or other sensitive information) through any means?</v>
      </c>
      <c r="C152" s="176" t="str">
        <f>VLOOKUP($A152,Questions!$B$3:$I$258,7,FALSE)</f>
        <v>Confidentiality is the focus of this question. Based on the capabilities of vendor administrators, the institution may require additional safeguards to protect the confidentiality of data stored by/shared with a vendor (e.g., additional layer of encryption, etc.).</v>
      </c>
      <c r="D152" s="176" t="str">
        <f>VLOOKUP($A152,Questions!$B$3:$I$258,8,FALSE)</f>
        <v>If Institutional data is visible by the vendor's system administrators, follow-up with the vendor to understand the scope of visibility, process/procedure that administrators follow, and use cases when administrators are allowed to access (view) Institutional data.</v>
      </c>
    </row>
    <row r="153" spans="1:4" ht="105" x14ac:dyDescent="0.2">
      <c r="A153" s="176" t="str">
        <f>'HECVAT - Full'!A164</f>
        <v>DATA-24</v>
      </c>
      <c r="B153" s="176" t="str">
        <f>VLOOKUP($A153,Questions!$B$3:$I$258,2,FALSE)</f>
        <v>Do you have a documented and currently implemented strategy for securing employee workstations when they work remotely? (i.e. not in a trusted computing environment)</v>
      </c>
      <c r="C153" s="176" t="str">
        <f>VLOOKUP($A153,Questions!$B$3:$I$258,7,FALSE)</f>
        <v>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 additional security risks should be met with increased concern.</v>
      </c>
      <c r="D153" s="176" t="str">
        <f>VLOOKUP($A153,Questions!$B$3:$I$258,8,FALSE)</f>
        <v>Vague responses to this question should be investigated further. Ask for additional documentation and verify that procedure (and possibly training) exists to ensure proper customer data handling activity.</v>
      </c>
    </row>
    <row r="154" spans="1:4" ht="36" customHeight="1" x14ac:dyDescent="0.2">
      <c r="A154" s="443" t="str">
        <f>IF($C$30="","Datacenter",IF($C$30="Yes","Datacenter - Optional based on QUALIFIER response.","Datacenter"))</f>
        <v>Datacenter</v>
      </c>
      <c r="B154" s="443"/>
      <c r="C154" s="174" t="str">
        <f>$C$22</f>
        <v>Reason for Question</v>
      </c>
      <c r="D154" s="174" t="str">
        <f>$D$22</f>
        <v>Follow-up Inquiries/Responses</v>
      </c>
    </row>
    <row r="155" spans="1:4" ht="64" customHeight="1" x14ac:dyDescent="0.2">
      <c r="A155" s="176" t="str">
        <f>'HECVAT - Full'!A166</f>
        <v>DCTR-01</v>
      </c>
      <c r="B155" s="176" t="str">
        <f>VLOOKUP($A155,Questions!$B$3:$I$258,2,FALSE)</f>
        <v>Does the hosting provider have a SOC 2 Type 2 report available?</v>
      </c>
      <c r="C155" s="176" t="str">
        <f>VLOOKUP($A155,Questions!$B$3:$I$258,7,FALSE)</f>
        <v>This question is relative to the response above. Understanding the ownership structure of the facility that will host institutional data is important for setting availability expectations and ensure proper contract terms are in place to protect the institution due to use of third-parties. If a vendor uses a third-party vendor to provide datacenter solutions, having that vendor's SOC 2 Type 2 provides additional insight. The ability to assess these "forth-party" vendors is based on your institution's resources. The vendor is responsible for providing this information - ensure that they handle their vendors properly.</v>
      </c>
      <c r="D155" s="176" t="str">
        <f>VLOOKUP($A155,Questions!$B$3:$I$258,8,FALSE)</f>
        <v>Follow-up inquiries for additional vendor's SOC 2 Type 2 reports will be institution/implementation specific.</v>
      </c>
    </row>
    <row r="156" spans="1:4" ht="135" x14ac:dyDescent="0.2">
      <c r="A156" s="176" t="str">
        <f>'HECVAT - Full'!A167</f>
        <v>DCTR-02</v>
      </c>
      <c r="B156" s="176" t="str">
        <f>VLOOKUP($A156,Questions!$B$3:$I$258,2,FALSE)</f>
        <v>Are you generally able to accommodate storing each institution's data within their geographic region?</v>
      </c>
      <c r="C156" s="176" t="str">
        <f>VLOOKUP($A156,Questions!$B$3:$I$258,7,FALSE)</f>
        <v>An institution's location will dictate what laws and regulations apply to them. As vendor's may not know where all of their customers may reside, it is imperative that vendors are able to accommodate geographic requirements for their customers. Although unfair to expect support for all geographic regions in common infrastructure/platform/software-as-a-service, it is expected that vendor's be absolutely clear about the regions they leverage and/or support.</v>
      </c>
      <c r="D156" s="176" t="str">
        <f>VLOOKUP($A156,Questions!$B$3:$I$258,8,FALSE)</f>
        <v>If a vendor is unable to accommodate storing/processing institutional data within specific regions, ask them why they are unable to? Try to determine if its an infrastructure issue (scalability), a cost-reduction strategy (size/maturity), or some other issue.</v>
      </c>
    </row>
    <row r="157" spans="1:4" ht="79.5" customHeight="1" x14ac:dyDescent="0.2">
      <c r="A157" s="176" t="str">
        <f>'HECVAT - Full'!A168</f>
        <v>DCTR-03</v>
      </c>
      <c r="B157" s="176" t="str">
        <f>VLOOKUP($A157,Questions!$B$3:$I$258,2,FALSE)</f>
        <v>Are the data centers staffed 24 hours a day, seven days a week (i.e., 24x7x365)?</v>
      </c>
      <c r="C157" s="176" t="str">
        <f>VLOOKUP($A157,Questions!$B$3:$I$258,7,FALSE)</f>
        <v xml:space="preserve">Vendors that operate their own datacenter(s) can implement their own monitoring strategy. Use the vendor's response to this questions to verify/validate other responses related to ownership/co-location/physical security. </v>
      </c>
      <c r="D157" s="176" t="str">
        <f>VLOOKUP($A157,Questions!$B$3:$I$258,8,FALSE)</f>
        <v>Follow-up inquiries for data center staffing will be institution/implementation specific.</v>
      </c>
    </row>
    <row r="158" spans="1:4" ht="64.5" customHeight="1" x14ac:dyDescent="0.2">
      <c r="A158" s="176" t="str">
        <f>'HECVAT - Full'!A169</f>
        <v>DCTR-04</v>
      </c>
      <c r="B158" s="176" t="str">
        <f>VLOOKUP($A158,Questions!$B$3:$I$258,2,FALSE)</f>
        <v>Are your servers separated from other companies via a physical barrier, such as a cage or hardened walls?</v>
      </c>
      <c r="C158" s="176" t="str">
        <f>VLOOKUP($A158,Questions!$B$3:$I$258,7,FALSE)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58" s="176" t="str">
        <f>VLOOKUP($A158,Questions!$B$3:$I$258,8,FALSE)</f>
        <v>Follow-up inquiries for system physical security will be institution/implementation specific.</v>
      </c>
    </row>
    <row r="159" spans="1:4" ht="92.25" customHeight="1" x14ac:dyDescent="0.2">
      <c r="A159" s="176" t="str">
        <f>'HECVAT - Full'!A170</f>
        <v>DCTR-05</v>
      </c>
      <c r="B159" s="176" t="str">
        <f>VLOOKUP($A159,Questions!$B$3:$I$258,2,FALSE)</f>
        <v>Does a physical barrier fully enclose the physical space preventing unauthorized physical contact with any of your devices?</v>
      </c>
      <c r="C159" s="176" t="str">
        <f>VLOOKUP($A159,Questions!$B$3:$I$258,7,FALSE)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59" s="176" t="str">
        <f>VLOOKUP($A159,Questions!$B$3:$I$258,8,FALSE)</f>
        <v>Follow-up inquiries for system physical security will be institution/implementation specific.</v>
      </c>
    </row>
    <row r="160" spans="1:4" ht="92.25" customHeight="1" x14ac:dyDescent="0.2">
      <c r="A160" s="176" t="str">
        <f>'HECVAT - Full'!A171</f>
        <v>DCTR-06</v>
      </c>
      <c r="B160" s="176" t="str">
        <f>VLOOKUP($A160,Questions!$B$3:$I$258,2,FALSE)</f>
        <v>Are your primary and secondary data centers geographically diverse?</v>
      </c>
      <c r="C160" s="176">
        <f>VLOOKUP($A160,Questions!$B$3:$I$258,7,FALSE)</f>
        <v>0</v>
      </c>
      <c r="D160" s="176">
        <f>VLOOKUP($A160,Questions!$B$3:$I$258,8,FALSE)</f>
        <v>0</v>
      </c>
    </row>
    <row r="161" spans="1:4" ht="90" x14ac:dyDescent="0.2">
      <c r="A161" s="176" t="str">
        <f>'HECVAT - Full'!A172</f>
        <v>DCTR-07</v>
      </c>
      <c r="B161" s="176" t="str">
        <f>VLOOKUP($A161,Questions!$B$3:$I$258,2,FALSE)</f>
        <v>If outsourced or co-located, is there a contract in place to prevent data from leaving the Institution's Data Zone?</v>
      </c>
      <c r="C161" s="176" t="str">
        <f>VLOOKUP($A161,Questions!$B$3:$I$258,7,FALSE)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61" s="176" t="str">
        <f>VLOOKUP($A161,Questions!$B$3:$I$258,8,FALSE)</f>
        <v>Follow-up inquiries for data backup procedures/practices will be institution/implementation specific.</v>
      </c>
    </row>
    <row r="162" spans="1:4" ht="45" x14ac:dyDescent="0.2">
      <c r="A162" s="176" t="str">
        <f>'HECVAT - Full'!A173</f>
        <v>DCTR-08</v>
      </c>
      <c r="B162" s="176" t="str">
        <f>VLOOKUP($A162,Questions!$B$3:$I$258,2,FALSE)</f>
        <v>What Tier Level is your data center (per levels defined by the Uptime Institute)?</v>
      </c>
      <c r="C162" s="176" t="str">
        <f>VLOOKUP($A162,Questions!$B$3:$I$258,7,FALSE)</f>
        <v>Standard documentation, relevant to institutions requiring a vendor to maintain a specific Uptime Institute Tier Level.</v>
      </c>
      <c r="D162" s="176" t="str">
        <f>VLOOKUP($A162,Questions!$B$3:$I$258,8,FALSE)</f>
        <v>Follow-up inquiries for Uptime Institute Tier Level details will be institution/implementation specific.</v>
      </c>
    </row>
    <row r="163" spans="1:4" ht="45" x14ac:dyDescent="0.2">
      <c r="A163" s="176" t="str">
        <f>'HECVAT - Full'!A174</f>
        <v>DCTR-09</v>
      </c>
      <c r="B163" s="176" t="str">
        <f>VLOOKUP($A163,Questions!$B$3:$I$258,2,FALSE)</f>
        <v>Is the service hosted in a high availability environment?</v>
      </c>
      <c r="C163" s="176" t="str">
        <f>VLOOKUP($A163,Questions!$B$3:$I$258,7,FALSE)</f>
        <v xml:space="preserve">In the context of the CIA triad, this question is focused on the availability of a system (or set of systems). </v>
      </c>
      <c r="D163" s="176" t="str">
        <f>VLOOKUP($A163,Questions!$B$3:$I$258,8,FALSE)</f>
        <v>The weight placed on the vendor's response will be specific to the institution's use case and software/product/service requirements.</v>
      </c>
    </row>
    <row r="164" spans="1:4" ht="45" x14ac:dyDescent="0.2">
      <c r="A164" s="176" t="str">
        <f>'HECVAT - Full'!A175</f>
        <v>DCTR-10</v>
      </c>
      <c r="B164" s="176" t="str">
        <f>VLOOKUP($A164,Questions!$B$3:$I$258,2,FALSE)</f>
        <v xml:space="preserve">Is redundant power available for all datacenters where institution data will reside? </v>
      </c>
      <c r="C164" s="176" t="str">
        <f>VLOOKUP($A164,Questions!$B$3:$I$258,7,FALSE)</f>
        <v xml:space="preserve">In the context of the CIA triad, this question is focused on the availability of a system (or set of systems). </v>
      </c>
      <c r="D164" s="176" t="str">
        <f>VLOOKUP($A164,Questions!$B$3:$I$258,8,FALSE)</f>
        <v>The weight placed on the vendor's response will be specific to the institution's use case and software/product/service requirements.</v>
      </c>
    </row>
    <row r="165" spans="1:4" ht="75" x14ac:dyDescent="0.2">
      <c r="A165" s="176" t="str">
        <f>'HECVAT - Full'!A176</f>
        <v>DCTR-11</v>
      </c>
      <c r="B165" s="176" t="str">
        <f>VLOOKUP($A165,Questions!$B$3:$I$258,2,FALSE)</f>
        <v>Are redundant power strategies tested?</v>
      </c>
      <c r="C165" s="176" t="str">
        <f>VLOOKUP($A165,Questions!$B$3:$I$258,7,FALSE)</f>
        <v>Installing [potential] redundant power and regularly testing strategies to ensure they will work when needed are very different. Vague responses to this question should be met with concern and appropriate follow-up, based on your institutions risk tolerance.</v>
      </c>
      <c r="D165" s="176" t="str">
        <f>VLOOKUP($A165,Questions!$B$3:$I$258,8,FALSE)</f>
        <v>Follow-up inquiries for redundant power testing details will be institution/implementation specific.</v>
      </c>
    </row>
    <row r="166" spans="1:4" ht="30" x14ac:dyDescent="0.2">
      <c r="A166" s="176" t="str">
        <f>'HECVAT - Full'!A177</f>
        <v>DCTR-12</v>
      </c>
      <c r="B166" s="176" t="str">
        <f>VLOOKUP($A166,Questions!$B$3:$I$258,2,FALSE)</f>
        <v>Describe or provide a reference to the availability of cooling and fire suppression systems in all datacenters where institution data will reside.</v>
      </c>
      <c r="C166" s="176">
        <f>VLOOKUP($A166,Questions!$B$3:$I$258,7,FALSE)</f>
        <v>0</v>
      </c>
      <c r="D166" s="176">
        <f>VLOOKUP($A166,Questions!$B$3:$I$258,8,FALSE)</f>
        <v>0</v>
      </c>
    </row>
    <row r="167" spans="1:4" ht="64.25" customHeight="1" x14ac:dyDescent="0.2">
      <c r="A167" s="176" t="str">
        <f>'HECVAT - Full'!A178</f>
        <v>DCTR-13</v>
      </c>
      <c r="B167" s="176" t="str">
        <f>VLOOKUP($A167,Questions!$B$3:$I$258,2,FALSE)</f>
        <v>Do you have Internet Service Provider (ISP) Redundancy?</v>
      </c>
      <c r="C167" s="176" t="str">
        <f>VLOOKUP($A167,Questions!$B$3:$I$258,7,FALSE)</f>
        <v xml:space="preserve">In the context of the CIA triad, this question is focused on the availability of a system (or set of systems). </v>
      </c>
      <c r="D167" s="176" t="str">
        <f>VLOOKUP($A167,Questions!$B$3:$I$258,8,FALSE)</f>
        <v>The weight placed on the vendor's response will be specific to the institution's use case and software/product/service requirements.</v>
      </c>
    </row>
    <row r="168" spans="1:4" s="1" customFormat="1" ht="48" customHeight="1" x14ac:dyDescent="0.2">
      <c r="A168" s="176" t="str">
        <f>'HECVAT - Full'!A179</f>
        <v>DCTR-14</v>
      </c>
      <c r="B168" s="176" t="str">
        <f>VLOOKUP($A168,Questions!$B$3:$I$258,2,FALSE)</f>
        <v>Does every datacenter where the Institution's data will reside have multiple telephone company or network provider entrances to the facility?</v>
      </c>
      <c r="C168" s="176" t="str">
        <f>VLOOKUP($A168,Questions!$B$3:$I$258,7,FALSE)</f>
        <v xml:space="preserve">In the context of the CIA triad, this question is focused on the availability of a system (or set of systems). </v>
      </c>
      <c r="D168" s="176" t="str">
        <f>VLOOKUP($A168,Questions!$B$3:$I$258,8,FALSE)</f>
        <v>The weight placed on the vendor's response will be specific to the institution's use case and software/product/service requirements.</v>
      </c>
    </row>
    <row r="169" spans="1:4" ht="48" customHeight="1" x14ac:dyDescent="0.2">
      <c r="A169" s="176" t="str">
        <f>'HECVAT - Full'!A180</f>
        <v>DCTR-15</v>
      </c>
      <c r="B169" s="176" t="str">
        <f>VLOOKUP($A169,Questions!$B$3:$I$258,2,FALSE)</f>
        <v>Are you requiring multi-factor authentication for administrators of your cloud environment?</v>
      </c>
      <c r="C169" s="176" t="str">
        <f>VLOOKUP($A169,Questions!$B$3:$I$258,7,FALSE)</f>
        <v xml:space="preserve">2FA/MFA, implemented correctly, strengthens the security state of a system. 2FA/MFA is commonly implemented and in many use cases, a requirement for account protection purposes. </v>
      </c>
      <c r="D169" s="176" t="str">
        <f>VLOOKUP($A169,Questions!$B$3:$I$258,8,FALSE)</f>
        <v>Ask the vendor about hardware and software options, future roadmap for implementations and support, etc.</v>
      </c>
    </row>
    <row r="170" spans="1:4" ht="30" x14ac:dyDescent="0.2">
      <c r="A170" s="176" t="str">
        <f>'HECVAT - Full'!A181</f>
        <v>DCTR-16</v>
      </c>
      <c r="B170" s="176" t="str">
        <f>VLOOKUP($A170,Questions!$B$3:$I$258,2,FALSE)</f>
        <v>Are you using your cloud providers available hardening tools or pre-hardened images?</v>
      </c>
      <c r="C170" s="176" t="str">
        <f>VLOOKUP($A170,Questions!$B$3:$I$258,7,FALSE)</f>
        <v xml:space="preserve">In the context of the CIA triad, this question is focused on the integrity of a system (or set of systems). </v>
      </c>
      <c r="D170" s="176" t="str">
        <f>VLOOKUP($A170,Questions!$B$3:$I$258,8,FALSE)</f>
        <v>Ask the vendor about their system lifecycle practices and security methodology.</v>
      </c>
    </row>
    <row r="171" spans="1:4" ht="80.25" customHeight="1" x14ac:dyDescent="0.2">
      <c r="A171" s="176" t="str">
        <f>'HECVAT - Full'!A182</f>
        <v>DCTR-17</v>
      </c>
      <c r="B171" s="176" t="str">
        <f>VLOOKUP($A171,Questions!$B$3:$I$258,2,FALSE)</f>
        <v>Does your cloud vendor have access to your encryption keys?</v>
      </c>
      <c r="C171" s="176" t="str">
        <f>VLOOKUP($A171,Questions!$B$3:$I$258,7,FALSE)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71" s="176" t="str">
        <f>VLOOKUP($A171,Questions!$B$3:$I$258,8,FALSE)</f>
        <v>Follow-up with the vendor to ensure that all components of the system are consider. This includes, system-to-system, system-to-client, applications, system accounts, etc.</v>
      </c>
    </row>
    <row r="172" spans="1:4" ht="36" customHeight="1" x14ac:dyDescent="0.2">
      <c r="A172" s="443" t="str">
        <f>IF(OR($C$28="No",$C$30="Yes"),"DRP - Respond to as many questions below as possible.","Disaster Recovery Plan")</f>
        <v>Disaster Recovery Plan</v>
      </c>
      <c r="B172" s="443"/>
      <c r="C172" s="174" t="str">
        <f>$C$22</f>
        <v>Reason for Question</v>
      </c>
      <c r="D172" s="174" t="str">
        <f>$D$22</f>
        <v>Follow-up Inquiries/Responses</v>
      </c>
    </row>
    <row r="173" spans="1:4" ht="111.75" customHeight="1" x14ac:dyDescent="0.2">
      <c r="A173" s="176" t="str">
        <f>'HECVAT - Full'!A184</f>
        <v>DRPL-01</v>
      </c>
      <c r="B173" s="176" t="str">
        <f>VLOOKUP($A173,Questions!$B$3:$I$258,2,FALSE)</f>
        <v>Describe or provide a reference to your Disaster Recovery Plan (DRP).</v>
      </c>
      <c r="C173" s="176" t="str">
        <f>VLOOKUP($A173,Questions!$B$3:$I$258,7,FALSE)</f>
        <v xml:space="preserve">In the context of the CIA triad, this question is focused on availability and is often in need of a follow-up. Understanding the maturing of a vendor's DRP can shed light on many other aspects of a vendor's overall security state. </v>
      </c>
      <c r="D173" s="176" t="str">
        <f>VLOOKUP($A173,Questions!$B$3:$I$258,8,FALSE)</f>
        <v>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v>
      </c>
    </row>
    <row r="174" spans="1:4" ht="64.5" customHeight="1" x14ac:dyDescent="0.2">
      <c r="A174" s="176" t="str">
        <f>'HECVAT - Full'!A185</f>
        <v>DRPL-02</v>
      </c>
      <c r="B174" s="176" t="str">
        <f>VLOOKUP($A174,Questions!$B$3:$I$258,2,FALSE)</f>
        <v>Is an owner assigned who is responsible for the maintenance and review of the DRP?</v>
      </c>
      <c r="C174" s="176" t="str">
        <f>VLOOKUP($A174,Questions!$B$3:$I$258,7,FALSE)</f>
        <v>Having a DRP and maintaining/updating/testing a DRP are very different. Establishing a responsible party is fundamental to this process and this question looks to verify that within the vendor.</v>
      </c>
      <c r="D174" s="176" t="str">
        <f>VLOOKUP($A174,Questions!$B$3:$I$258,8,FALSE)</f>
        <v>Follow-up inquiries for DRP responsible parties will be institution/implementation specific.</v>
      </c>
    </row>
    <row r="175" spans="1:4" ht="60" x14ac:dyDescent="0.2">
      <c r="A175" s="176" t="str">
        <f>'HECVAT - Full'!A186</f>
        <v>DRPL-03</v>
      </c>
      <c r="B175" s="176" t="str">
        <f>VLOOKUP($A175,Questions!$B$3:$I$258,2,FALSE)</f>
        <v>Can the Institution review your DRP and supporting documentation?</v>
      </c>
      <c r="C175" s="176" t="str">
        <f>VLOOKUP($A175,Questions!$B$3:$I$258,7,FALSE)</f>
        <v>General inquiry for documentation. As DRPs may contain some sensitive data, a robust summary is appropriate in lieu of a full DRP.</v>
      </c>
      <c r="D175" s="176" t="str">
        <f>VLOOKUP($A175,Questions!$B$3:$I$258,8,FALSE)</f>
        <v>If the vendor states "No", you can ask for a summary, white paper, or blog. If unable to review the full plan, infer what you can from other DRP question responses.</v>
      </c>
    </row>
    <row r="176" spans="1:4" ht="90" x14ac:dyDescent="0.2">
      <c r="A176" s="176" t="str">
        <f>'HECVAT - Full'!A187</f>
        <v>DRPL-04</v>
      </c>
      <c r="B176" s="176" t="str">
        <f>VLOOKUP($A176,Questions!$B$3:$I$258,2,FALSE)</f>
        <v>Are any disaster recovery locations outside the Institution's geographic region?</v>
      </c>
      <c r="C176" s="176" t="str">
        <f>VLOOKUP($A176,Questions!$B$3:$I$258,7,FALSE)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76" s="176" t="str">
        <f>VLOOKUP($A176,Questions!$B$3:$I$258,8,FALSE)</f>
        <v>Follow-up inquiries for data backup procedures/practices will be institution/implementation specific.</v>
      </c>
    </row>
    <row r="177" spans="1:4" ht="84.75" customHeight="1" x14ac:dyDescent="0.2">
      <c r="A177" s="176" t="str">
        <f>'HECVAT - Full'!A188</f>
        <v>DRPL-05</v>
      </c>
      <c r="B177" s="176" t="str">
        <f>VLOOKUP($A177,Questions!$B$3:$I$258,2,FALSE)</f>
        <v>Does your organization have a disaster recovery site or a contracted Disaster Recovery provider?</v>
      </c>
      <c r="C177" s="176" t="str">
        <f>VLOOKUP($A177,Questions!$B$3:$I$258,7,FALSE)</f>
        <v>In the event that a vendor's headquarters (primary location of operation) is no longer usable, a recovery site may be needed to support business operations. Having an established (planned) recovery site show maturity in a vendor's DRP.</v>
      </c>
      <c r="D177" s="176" t="str">
        <f>VLOOKUP($A177,Questions!$B$3:$I$258,8,FALSE)</f>
        <v>Follow-up inquiries for disaster recovery site practices will be institution/implementation specific.</v>
      </c>
    </row>
    <row r="178" spans="1:4" ht="75" x14ac:dyDescent="0.2">
      <c r="A178" s="176" t="str">
        <f>'HECVAT - Full'!A189</f>
        <v>DRPL-06</v>
      </c>
      <c r="B178" s="176" t="str">
        <f>VLOOKUP($A178,Questions!$B$3:$I$258,2,FALSE)</f>
        <v>Does your organization conduct an annual test of relocating to this site for disaster recovery purposes?</v>
      </c>
      <c r="C178" s="176" t="str">
        <f>VLOOKUP($A178,Questions!$B$3:$I$258,7,FALSE)</f>
        <v>Testing a DRP is an important action that improves the efficiency and accuracy of a vendor's recovery plans. Vague responses to this question should be met with concern and appropriate follow-up, based on your institutions risk tolerance.</v>
      </c>
      <c r="D178" s="176" t="str">
        <f>VLOOKUP($A178,Questions!$B$3:$I$258,8,FALSE)</f>
        <v>If the vendor does not have a DRP, point them to https://www.sans.org/reading-room/whitepapers/recovery/disaster-recovery-plan-1164</v>
      </c>
    </row>
    <row r="179" spans="1:4" ht="60" x14ac:dyDescent="0.2">
      <c r="A179" s="176" t="str">
        <f>'HECVAT - Full'!A190</f>
        <v>DRPL-07</v>
      </c>
      <c r="B179" s="176" t="str">
        <f>VLOOKUP($A179,Questions!$B$3:$I$258,2,FALSE)</f>
        <v>Is there a defined problem/issue escalation plan in your DRP for impacted clients?</v>
      </c>
      <c r="C179" s="176" t="str">
        <f>VLOOKUP($A179,Questions!$B$3:$I$258,7,FALSE)</f>
        <v>Notification expectations should be set early in the contract/assessment process. Timelines, correspondence medium, and playbook details are all aspects to keep in mind when assessing this response.</v>
      </c>
      <c r="D179" s="176" t="str">
        <f>VLOOKUP($A179,Questions!$B$3:$I$258,8,FALSE)</f>
        <v>If the vendor's response does not cover the details outlined in the reasoning, follow-up and get specific responses for each, as needed.</v>
      </c>
    </row>
    <row r="180" spans="1:4" ht="60" x14ac:dyDescent="0.2">
      <c r="A180" s="176" t="str">
        <f>'HECVAT - Full'!A191</f>
        <v>DRPL-08</v>
      </c>
      <c r="B180" s="176" t="str">
        <f>VLOOKUP($A180,Questions!$B$3:$I$258,2,FALSE)</f>
        <v>Is there a documented communication plan in your DRP for impacted clients?</v>
      </c>
      <c r="C180" s="176" t="str">
        <f>VLOOKUP($A180,Questions!$B$3:$I$258,7,FALSE)</f>
        <v>Notification expectations should be set early in the contract/assessment process. Timelines, correspondence medium, and playbook details are all aspects to keep in mind when assessing this response.</v>
      </c>
      <c r="D180" s="176" t="str">
        <f>VLOOKUP($A180,Questions!$B$3:$I$258,8,FALSE)</f>
        <v>If the vendor's response does not cover the details outlined in the reasoning, follow-up and get specific responses for each, as needed.</v>
      </c>
    </row>
    <row r="181" spans="1:4" ht="83.25" customHeight="1" x14ac:dyDescent="0.2">
      <c r="A181" s="176" t="str">
        <f>'HECVAT - Full'!A192</f>
        <v>DRPL-09</v>
      </c>
      <c r="B181" s="176" t="str">
        <f>VLOOKUP($A181,Questions!$B$3:$I$258,2,FALSE)</f>
        <v>Describe or provide a reference to how your disaster recovery plan is tested? (i.e. scope of DR tests, end-to-end testing, etc.)</v>
      </c>
      <c r="C181" s="176" t="str">
        <f>VLOOKUP($A181,Questions!$B$3:$I$258,7,FALSE)</f>
        <v xml:space="preserve">Testing a DRP is an important action that improves the efficiency and accuracy of a vendor's recovery plans. Vague responses to this question should be met with concern and appropriate follow-up, based on your institutions risk tolerance. </v>
      </c>
      <c r="D181" s="176" t="str">
        <f>VLOOKUP($A181,Questions!$B$3:$I$258,8,FALSE)</f>
        <v>If the vendor does not have a DRP, point them to https://www.sans.org/reading-room/whitepapers/recovery/disaster-recovery-plan-1164</v>
      </c>
    </row>
    <row r="182" spans="1:4" ht="83.25" customHeight="1" x14ac:dyDescent="0.2">
      <c r="A182" s="176" t="str">
        <f>'HECVAT - Full'!A193</f>
        <v>DRPL-10</v>
      </c>
      <c r="B182" s="176" t="str">
        <f>VLOOKUP($A182,Questions!$B$3:$I$258,2,FALSE)</f>
        <v>Has the Disaster Recovery Plan been tested in the last year?</v>
      </c>
      <c r="C182" s="176" t="str">
        <f>VLOOKUP($A182,Questions!$B$3:$I$258,7,FALSE)</f>
        <v>Testing a DRP is an important action that improves the efficiency and accuracy of a vendor's recovery plans. Vague responses to this question should be met with concern and appropriate follow-up, based on your institutions risk tolerance.</v>
      </c>
      <c r="D182" s="176" t="str">
        <f>VLOOKUP($A182,Questions!$B$3:$I$258,8,FALSE)</f>
        <v>If the vendor does not have a DRP, point them to https://www.sans.org/reading-room/whitepapers/recovery/disaster-recovery-plan-1164</v>
      </c>
    </row>
    <row r="183" spans="1:4" ht="64.25" customHeight="1" x14ac:dyDescent="0.2">
      <c r="A183" s="176" t="str">
        <f>'HECVAT - Full'!A194</f>
        <v>DRPL-11</v>
      </c>
      <c r="B183" s="176" t="str">
        <f>VLOOKUP($A183,Questions!$B$3:$I$258,2,FALSE)</f>
        <v>Are all components of the DRP reviewed at least annually and updated as needed to reflect change?</v>
      </c>
      <c r="C183" s="176" t="str">
        <f>VLOOKUP($A183,Questions!$B$3:$I$258,7,FALSE)</f>
        <v>Testing a DRP is an important action that improves the efficiency and accuracy of a vendor's recovery plans. Vague responses to this question should be met with concern and appropriate follow-up, based on your institutions risk tolerance.</v>
      </c>
      <c r="D183" s="176" t="str">
        <f>VLOOKUP($A183,Questions!$B$3:$I$258,8,FALSE)</f>
        <v>If the vendor does not have a DRP, point them to https://www.sans.org/reading-room/whitepapers/recovery/disaster-recovery-plan-1164</v>
      </c>
    </row>
    <row r="184" spans="1:4" ht="36" customHeight="1" x14ac:dyDescent="0.2">
      <c r="A184" s="443" t="str">
        <f>IF($C$30="","Firewalls, IDS, IPS, and Networking",IF($C$30="Yes","FW/IDPS/Networks - Optional based on QUALIFIER response.","Firewalls, IDS, IPS, and Networking"))</f>
        <v>Firewalls, IDS, IPS, and Networking</v>
      </c>
      <c r="B184" s="443"/>
      <c r="C184" s="174" t="str">
        <f>$C$22</f>
        <v>Reason for Question</v>
      </c>
      <c r="D184" s="174" t="str">
        <f>$D$22</f>
        <v>Follow-up Inquiries/Responses</v>
      </c>
    </row>
    <row r="185" spans="1:4" ht="120" x14ac:dyDescent="0.2">
      <c r="A185" s="176" t="str">
        <f>'HECVAT - Full'!A196</f>
        <v>FIDP-01</v>
      </c>
      <c r="B185" s="176" t="str">
        <f>VLOOKUP($A185,Questions!$B$3:$I$258,2,FALSE)</f>
        <v>Are you utilizing a stateful packet inspection (SPI) firewall?</v>
      </c>
      <c r="C185" s="176" t="str">
        <f>VLOOKUP($A185,Questions!$B$3:$I$258,7,FALSE)</f>
        <v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v>
      </c>
      <c r="D185" s="176" t="str">
        <f>VLOOKUP($A185,Questions!$B$3:$I$258,8,FALSE)</f>
        <v>If a vendors states that they outsource their code development and do not run a WAF, there is elevated reason for concern. Verify how code is tested, monitored, and controlled in production environments.</v>
      </c>
    </row>
    <row r="186" spans="1:4" ht="75" x14ac:dyDescent="0.2">
      <c r="A186" s="176" t="str">
        <f>'HECVAT - Full'!A197</f>
        <v>FIDP-02</v>
      </c>
      <c r="B186" s="176" t="str">
        <f>VLOOKUP($A186,Questions!$B$3:$I$258,2,FALSE)</f>
        <v>Is authority for firewall change approval documented?  Please list approver names or titles in Additional Info</v>
      </c>
      <c r="C186" s="176" t="str">
        <f>VLOOKUP($A186,Questions!$B$3:$I$258,7,FALSE)</f>
        <v xml:space="preserve">Modifications to firewall rulesets can have significant repercussions. To ensure the integrity of the ruleset, this question targets the individual (or responsible party) for changes and the reasoning behind their authority. </v>
      </c>
      <c r="D186" s="176" t="str">
        <f>VLOOKUP($A186,Questions!$B$3:$I$258,8,FALSE)</f>
        <v>Ensure that a separation of duties exists in network security configurations. Pay close attention to responsibility overlap in small organizations, where staff often fill multiple roles.</v>
      </c>
    </row>
    <row r="187" spans="1:4" ht="75" customHeight="1" x14ac:dyDescent="0.2">
      <c r="A187" s="176" t="str">
        <f>'HECVAT - Full'!A198</f>
        <v>FIDP-03</v>
      </c>
      <c r="B187" s="176" t="str">
        <f>VLOOKUP($A187,Questions!$B$3:$I$258,2,FALSE)</f>
        <v>Do you have a documented policy for firewall change requests?</v>
      </c>
      <c r="C187" s="176" t="str">
        <f>VLOOKUP($A187,Questions!$B$3:$I$258,7,FALSE)</f>
        <v>In the context of the CIA triad, this question is focused on system integrity, ensuring that system changes are only executed by authorized users. Any change to a verified, known, secure environment should be carefully evaluated by stakeholders in a structured manner.</v>
      </c>
      <c r="D187" s="176" t="str">
        <f>VLOOKUP($A187,Questions!$B$3:$I$258,8,FALSE)</f>
        <v>Follow-up inquiries for firewall change requests will be institution/implementation specific.</v>
      </c>
    </row>
    <row r="188" spans="1:4" ht="96" customHeight="1" x14ac:dyDescent="0.2">
      <c r="A188" s="176" t="str">
        <f>'HECVAT - Full'!A199</f>
        <v>FIDP-04</v>
      </c>
      <c r="B188" s="176" t="str">
        <f>VLOOKUP($A188,Questions!$B$3:$I$258,2,FALSE)</f>
        <v>Have you implemented an Intrusion Detection System (network-based)?</v>
      </c>
      <c r="C188" s="176" t="str">
        <f>VLOOKUP($A188,Questions!$B$3:$I$258,7,FALSE)</f>
        <v>It is important to have detective capabilities in an information system to protect institutional data. Somewhat expected in information systems, vendors without IDSs implemented should raise concerns. Compensating controls need future evaluation, if provided by the vendor.</v>
      </c>
      <c r="D188" s="176" t="str">
        <f>VLOOKUP($A188,Questions!$B$3:$I$258,8,FALSE)</f>
        <v>A security program with limited resources for event detection is not effective. Inquiries should include training for staff, reasoning behind not using IDS technologies, and how systems are monitored. Additional questions about a SIEM and other tool may be appropriate.</v>
      </c>
    </row>
    <row r="189" spans="1:4" ht="86.25" customHeight="1" x14ac:dyDescent="0.2">
      <c r="A189" s="176" t="str">
        <f>'HECVAT - Full'!A200</f>
        <v>FIDP-05</v>
      </c>
      <c r="B189" s="176" t="str">
        <f>VLOOKUP($A189,Questions!$B$3:$I$258,2,FALSE)</f>
        <v>Have you implemented an Intrusion Prevention System (network-based)?</v>
      </c>
      <c r="C189" s="176" t="str">
        <f>VLOOKUP($A189,Questions!$B$3:$I$258,7,FALSE)</f>
        <v>It is important to have preventive capabilities in an information system to protect institutional data. Somewhat expected in information systems, vendors without IPSs implemented should raise concerns. Compensating controls need future evaluation, if provided by the vendor.</v>
      </c>
      <c r="D189" s="176" t="str">
        <f>VLOOKUP($A189,Questions!$B$3:$I$258,8,FALSE)</f>
        <v xml:space="preserve">A security program with limited resources for active prevent is inefficient. Inquiries should include training for staff, reasoning behind not using IPS technologies, and how systems are actively protected and how malicious activity is stopped. </v>
      </c>
    </row>
    <row r="190" spans="1:4" ht="90" x14ac:dyDescent="0.2">
      <c r="A190" s="176" t="str">
        <f>'HECVAT - Full'!A201</f>
        <v>FIDP-06</v>
      </c>
      <c r="B190" s="176" t="str">
        <f>VLOOKUP($A190,Questions!$B$3:$I$258,2,FALSE)</f>
        <v>Do you employ host-based intrusion detection?</v>
      </c>
      <c r="C190" s="176" t="str">
        <f>VLOOKUP($A190,Questions!$B$3:$I$258,7,FALSE)</f>
        <v>It is important to have detective capabilities in an information system to protect institutional data. Somewhat expected in information systems, vendors without IDSs implemented should raise concerns. Compensating controls need future evaluation, if provided by the vendor.</v>
      </c>
      <c r="D190" s="176" t="str">
        <f>VLOOKUP($A190,Questions!$B$3:$I$258,8,FALSE)</f>
        <v>Ask the vendor to summarize why host-based intrusion detection tools are not implemented in their environment. What compensating controls are in place to detect configuration changes and/or failures of integrity?</v>
      </c>
    </row>
    <row r="191" spans="1:4" ht="84.75" customHeight="1" x14ac:dyDescent="0.2">
      <c r="A191" s="176" t="str">
        <f>'HECVAT - Full'!A202</f>
        <v>FIDP-07</v>
      </c>
      <c r="B191" s="176" t="str">
        <f>VLOOKUP($A191,Questions!$B$3:$I$258,2,FALSE)</f>
        <v>Do you employ host-based intrusion prevention?</v>
      </c>
      <c r="C191" s="176" t="str">
        <f>VLOOKUP($A191,Questions!$B$3:$I$258,7,FALSE)</f>
        <v>It is important to have preventive capabilities in an information system to protect institutional data. Somewhat expected in information systems, vendors without IPSs implemented should raise concerns. Compensating controls need future evaluation, if provided by the vendor.</v>
      </c>
      <c r="D191" s="176" t="str">
        <f>VLOOKUP($A191,Questions!$B$3:$I$258,8,FALSE)</f>
        <v>Ask the vendor to summarize why host-based intrusion prevention tools are not implemented in their environment. What compensating controls are in place to detect malicious activity and to actively prevent its function.</v>
      </c>
    </row>
    <row r="192" spans="1:4" ht="84.75" customHeight="1" x14ac:dyDescent="0.2">
      <c r="A192" s="176" t="str">
        <f>'HECVAT - Full'!A203</f>
        <v>FIDP-08</v>
      </c>
      <c r="B192" s="176" t="str">
        <f>VLOOKUP($A192,Questions!$B$3:$I$258,2,FALSE)</f>
        <v>Are you employing any next-generation persistent threat (NGPT) monitoring?</v>
      </c>
      <c r="C192" s="176">
        <f>VLOOKUP($A192,Questions!$B$3:$I$258,7,FALSE)</f>
        <v>0</v>
      </c>
      <c r="D192" s="176">
        <f>VLOOKUP($A192,Questions!$B$3:$I$258,8,FALSE)</f>
        <v>0</v>
      </c>
    </row>
    <row r="193" spans="1:4" ht="90" x14ac:dyDescent="0.2">
      <c r="A193" s="176" t="str">
        <f>'HECVAT - Full'!A204</f>
        <v>FIDP-09</v>
      </c>
      <c r="B193" s="176" t="str">
        <f>VLOOKUP($A193,Questions!$B$3:$I$258,2,FALSE)</f>
        <v>Do you monitor for intrusions on a 24x7x365 basis?</v>
      </c>
      <c r="C193" s="176" t="str">
        <f>VLOOKUP($A193,Questions!$B$3:$I$258,7,FALSE)</f>
        <v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v>
      </c>
      <c r="D193" s="176" t="str">
        <f>VLOOKUP($A193,Questions!$B$3:$I$258,8,FALSE)</f>
        <v>Follow-up inquiries for 24x7x365 monitoring will be institution/implementation specific.</v>
      </c>
    </row>
    <row r="194" spans="1:4" ht="96" customHeight="1" x14ac:dyDescent="0.2">
      <c r="A194" s="176" t="str">
        <f>'HECVAT - Full'!A205</f>
        <v>FIDP-10</v>
      </c>
      <c r="B194" s="176" t="str">
        <f>VLOOKUP($A194,Questions!$B$3:$I$258,2,FALSE)</f>
        <v>Is intrusion monitoring performed internally or by a third-party service?</v>
      </c>
      <c r="C194" s="176" t="str">
        <f>VLOOKUP($A194,Questions!$B$3:$I$258,7,FALSE)</f>
        <v>This question is primarily focused on the capability of a vendor's security program. Understanding the size and skillsets of a vendor (taken from other responses) is needed to determine the appropriateness of the vendor's response to this question.</v>
      </c>
      <c r="D194" s="176" t="str">
        <f>VLOOKUP($A194,Questions!$B$3:$I$258,8,FALSE)</f>
        <v>Follow-up inquiries for intrusion monitoring will be institution/implementation specific.</v>
      </c>
    </row>
    <row r="195" spans="1:4" ht="84" customHeight="1" x14ac:dyDescent="0.2">
      <c r="A195" s="176" t="str">
        <f>'HECVAT - Full'!A206</f>
        <v>FIDP-11</v>
      </c>
      <c r="B195" s="176" t="str">
        <f>VLOOKUP($A195,Questions!$B$3:$I$258,2,FALSE)</f>
        <v>Are audit logs available for all changes to the network, firewall, IDS, and IPS systems?</v>
      </c>
      <c r="C195" s="176" t="str">
        <f>VLOOKUP($A195,Questions!$B$3:$I$258,7,FALSE)</f>
        <v>Strong logging capabilities are vital to the proper management of a network. Implementing an immature system that lacks sufficient logging capabilities exposes an institution to great risk.</v>
      </c>
      <c r="D195" s="176" t="str">
        <f>VLOOKUP($A195,Questions!$B$3:$I$258,8,FALSE)</f>
        <v>If a weak response is given to this answer, it is an indicator that a non-technical representative populated the document and response scrutiny should be increased. 
If a vendor does not answer appropriately, a follow-up request to have the question fully-answered is appropriate.</v>
      </c>
    </row>
    <row r="196" spans="1:4" ht="36" customHeight="1" x14ac:dyDescent="0.2">
      <c r="A196" s="443" t="str">
        <f>IF($C$30="","Policies, Procedures, and Processes",IF($C$30="Yes","Pol/Pro/Proc - Optional based on QUALIFIER response.","Policies, Procedures, and Processes"))</f>
        <v>Policies, Procedures, and Processes</v>
      </c>
      <c r="B196" s="443"/>
      <c r="C196" s="174" t="str">
        <f>$C$22</f>
        <v>Reason for Question</v>
      </c>
      <c r="D196" s="174" t="str">
        <f>$D$22</f>
        <v>Follow-up Inquiries/Responses</v>
      </c>
    </row>
    <row r="197" spans="1:4" ht="120" x14ac:dyDescent="0.2">
      <c r="A197" s="176" t="str">
        <f>'HECVAT - Full'!A208</f>
        <v>PPPR-01</v>
      </c>
      <c r="B197" s="176" t="str">
        <f>VLOOKUP($A197,Questions!$B$3:$I$258,2,FALSE)</f>
        <v>Can you share the organization chart, mission statement, and policies for your information security unit?</v>
      </c>
      <c r="C197" s="176" t="str">
        <f>VLOOKUP($A197,Questions!$B$3:$I$258,7,FALSE)</f>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v>
      </c>
      <c r="D197" s="176" t="str">
        <f>VLOOKUP($A197,Questions!$B$3:$I$258,8,FALSE)</f>
        <v>Vague responses to this question should be investigated further. Vendors unwilling to share additional supporting documentation decrease the trust established with other responses.</v>
      </c>
    </row>
    <row r="198" spans="1:4" ht="75" x14ac:dyDescent="0.2">
      <c r="A198" s="176" t="str">
        <f>'HECVAT - Full'!A209</f>
        <v>PPPR-02</v>
      </c>
      <c r="B198" s="176" t="str">
        <f>VLOOKUP($A198,Questions!$B$3:$I$258,2,FALSE)</f>
        <v>Do you have a documented patch management process?</v>
      </c>
      <c r="C198" s="176" t="str">
        <f>VLOOKUP($A198,Questions!$B$3:$I$258,7,FALSE)</f>
        <v xml:space="preserve">In the context of the CIA triad, this question is focused on system integrity, ensuring that system changes are only executed according to policy. Additionally, it is expected that devices used to access the vendor's systems are properly managed and secured. </v>
      </c>
      <c r="D198" s="176" t="str">
        <f>VLOOKUP($A198,Questions!$B$3:$I$258,8,FALSE)</f>
        <v>Follow-up with a robust question set if the vendor cannot clearly state full-control of their system patching strategy. Questions about patch testing, testing environments, threat mitigation, incident remediation, etc. are appropriate.</v>
      </c>
    </row>
    <row r="199" spans="1:4" ht="90" x14ac:dyDescent="0.2">
      <c r="A199" s="176" t="str">
        <f>'HECVAT - Full'!A210</f>
        <v>PPPR-03</v>
      </c>
      <c r="B199" s="176" t="str">
        <f>VLOOKUP($A199,Questions!$B$3:$I$258,2,FALSE)</f>
        <v>Can you accommodate encryption requirements using open standards?</v>
      </c>
      <c r="C199" s="176" t="str">
        <f>VLOOKUP($A199,Questions!$B$3:$I$258,7,FALSE)</f>
        <v>Beware the use of proprietary encryption implementations. Open standard encryption, preferably mature, is often preferred. Although there may be cases if which that is not the case, be sure to understand the vendor's infrastructure and the true security of a vendor's solution.</v>
      </c>
      <c r="D199" s="176" t="str">
        <f>VLOOKUP($A199,Questions!$B$3:$I$258,8,FALSE)</f>
        <v xml:space="preserve">If the vendor cannot accommodate open standards encryption requirements, direct them to NIST's Cryptographic Standards and Guidelines document at https://csrc.nist.gov/Projects/Cryptographic-Standards-and-Guidelines </v>
      </c>
    </row>
    <row r="200" spans="1:4" ht="84.75" customHeight="1" x14ac:dyDescent="0.2">
      <c r="A200" s="176" t="str">
        <f>'HECVAT - Full'!A211</f>
        <v>PPPR-04</v>
      </c>
      <c r="B200" s="176" t="str">
        <f>VLOOKUP($A200,Questions!$B$3:$I$258,2,FALSE)</f>
        <v>Are information security principles designed into the product lifecycle?</v>
      </c>
      <c r="C200" s="176" t="str">
        <f>VLOOKUP($A200,Questions!$B$3:$I$258,7,FALSE)</f>
        <v>The adherence to secure coding best practices better positions a vendor to maintain the CIA triad. Use the knowledge of this response when evaluating other vendor statements, particularly those focused on development and the protection of communications.</v>
      </c>
      <c r="D200" s="176" t="str">
        <f>VLOOKUP($A200,Questions!$B$3:$I$258,8,FALSE)</f>
        <v>If information security principles are not designed into the product lifecycle, point the vendor to OWASP's Secure Coding Practices - Quick Reference Guide at https://www.owasp.org/index.php/OWASP_Secure_Coding_Practices_-_Quick_Reference_Guide</v>
      </c>
    </row>
    <row r="201" spans="1:4" ht="84.75" customHeight="1" x14ac:dyDescent="0.2">
      <c r="A201" s="176" t="str">
        <f>'HECVAT - Full'!A212</f>
        <v>PPPR-05</v>
      </c>
      <c r="B201" s="176" t="str">
        <f>VLOOKUP($A201,Questions!$B$3:$I$258,2,FALSE)</f>
        <v>Do you have a documented systems development life cycle (SDLC)?</v>
      </c>
      <c r="C201" s="176" t="str">
        <f>VLOOKUP($A201,Questions!$B$3:$I$258,7,FALSE)</f>
        <v xml:space="preserve">Mature product/software/service lifecycle management can position a vendor to sufficiently plan, implement, and manage systems that better protect institutional data. </v>
      </c>
      <c r="D201" s="176" t="str">
        <f>VLOOKUP($A201,Questions!$B$3:$I$258,8,FALSE)</f>
        <v>Although withdrawn by NIST, the Security Considerations in the Systems Development Life Cycle (SP 800-64r2) document is an excellent resource to provide guidance to vendors (i.e. set expectations.) Follow-up questions to SDLC use will be institution/implementation specific.</v>
      </c>
    </row>
    <row r="202" spans="1:4" ht="120.75" customHeight="1" x14ac:dyDescent="0.2">
      <c r="A202" s="176" t="str">
        <f>'HECVAT - Full'!A213</f>
        <v>PPPR-06</v>
      </c>
      <c r="B202" s="176" t="str">
        <f>VLOOKUP($A202,Questions!$B$3:$I$258,2,FALSE)</f>
        <v>Do you subject your code to static code analysis and/or static application security testing prior to release?</v>
      </c>
      <c r="C202" s="176" t="str">
        <f>VLOOKUP($A202,Questions!$B$3:$I$258,7,FALSE)</f>
        <v>The vendor's approach to static code analysis and static application security testing is often an indicator of their software development security.  Vendors who don't have this in place may have other gaps in their secure code development model.</v>
      </c>
      <c r="D202" s="176" t="str">
        <f>VLOOKUP($A202,Questions!$B$3:$I$258,8,FALSE)</f>
        <v>A vendor may not have access to static code that is outsourced. In this case, you should cross-reference the vendor's response to their use of a web application firewall (WAF), as a compensating control.</v>
      </c>
    </row>
    <row r="203" spans="1:4" ht="84" customHeight="1" x14ac:dyDescent="0.2">
      <c r="A203" s="176" t="str">
        <f>'HECVAT - Full'!A214</f>
        <v>PPPR-07</v>
      </c>
      <c r="B203" s="176" t="str">
        <f>VLOOKUP($A203,Questions!$B$3:$I$258,2,FALSE)</f>
        <v>Will you comply with applicable breach notification laws?</v>
      </c>
      <c r="C203" s="176" t="str">
        <f>VLOOKUP($A203,Questions!$B$3:$I$258,7,FALSE)</f>
        <v>This is a general inquiry to determine if the vendor is well-versed in applicable laws and regulations that apply in the institution's region of business operation.</v>
      </c>
      <c r="D203" s="176" t="str">
        <f>VLOOKUP($A203,Questions!$B$3:$I$258,8,FALSE)</f>
        <v>If a vendor is vague in their response, follow-up with direct questions about doing business in your state/region/country and any laws that are pertinent to the institution.</v>
      </c>
    </row>
    <row r="204" spans="1:4" ht="84" customHeight="1" x14ac:dyDescent="0.2">
      <c r="A204" s="176" t="str">
        <f>'HECVAT - Full'!A215</f>
        <v>PPPR-08</v>
      </c>
      <c r="B204" s="176" t="str">
        <f>VLOOKUP($A204,Questions!$B$3:$I$258,2,FALSE)</f>
        <v>Will you comply with the Institution's IT policies with regards to user privacy and data protection?</v>
      </c>
      <c r="C204" s="176" t="str">
        <f>VLOOKUP($A204,Questions!$B$3:$I$258,7,FALSE)</f>
        <v>This is a general inquiry to determine if the vendor has reviewed the institution's policies and are committed to complying with them.</v>
      </c>
      <c r="D204" s="176" t="str">
        <f>VLOOKUP($A204,Questions!$B$3:$I$258,8,FALSE)</f>
        <v>If a vendor is vague in their response, follow-up with direct questions about the institution's policies and ensure the expectation of compliance is clear with the vendor.</v>
      </c>
    </row>
    <row r="205" spans="1:4" ht="96" customHeight="1" x14ac:dyDescent="0.2">
      <c r="A205" s="176" t="str">
        <f>'HECVAT - Full'!A216</f>
        <v>PPPR-09</v>
      </c>
      <c r="B205" s="176" t="str">
        <f>VLOOKUP($A205,Questions!$B$3:$I$258,2,FALSE)</f>
        <v>Is your company subject to Institution's geographic region's laws and regulations?</v>
      </c>
      <c r="C205" s="176" t="str">
        <f>VLOOKUP($A205,Questions!$B$3:$I$258,7,FALSE)</f>
        <v>This is a general inquiry to determine if the vendor is well-versed in applicable laws and regulations that apply in the institution's region of business operation.</v>
      </c>
      <c r="D205" s="176" t="str">
        <f>VLOOKUP($A205,Questions!$B$3:$I$258,8,FALSE)</f>
        <v>If a vendor is vague in their response, follow-up with direct questions about doing business in your state/region/country and any laws that are pertinent to the institution.</v>
      </c>
    </row>
    <row r="206" spans="1:4" ht="90" x14ac:dyDescent="0.2">
      <c r="A206" s="176" t="str">
        <f>'HECVAT - Full'!A217</f>
        <v>PPPR-10</v>
      </c>
      <c r="B206" s="176" t="str">
        <f>VLOOKUP($A206,Questions!$B$3:$I$258,2,FALSE)</f>
        <v>Do you perform background screenings or multi-state background checks on all employees prior to their first day of work?</v>
      </c>
      <c r="C206" s="176" t="str">
        <f>VLOOKUP($A206,Questions!$B$3:$I$258,7,FALSE)</f>
        <v>The use of detective and preventive controls in the hiring process serve a valuable role in protecting institutional data. As these are often HR documented policies, a vendor should have their practices well-documented and ready for review, upon request.</v>
      </c>
      <c r="D206" s="176" t="str">
        <f>VLOOKUP($A206,Questions!$B$3:$I$258,8,FALSE)</f>
        <v>Ask the vendor is background checks and/or screening are conducted in any capacity, at any time during the employment period. Ask about the precautions they take to ensure the intellectual property is secured and inquire if user data is treated in an appropriate manner.</v>
      </c>
    </row>
    <row r="207" spans="1:4" ht="63.75" customHeight="1" x14ac:dyDescent="0.2">
      <c r="A207" s="176" t="str">
        <f>'HECVAT - Full'!A218</f>
        <v>PPPR-11</v>
      </c>
      <c r="B207" s="176" t="str">
        <f>VLOOKUP($A207,Questions!$B$3:$I$258,2,FALSE)</f>
        <v>Do you require new employees to fill out agreements and review policies?</v>
      </c>
      <c r="C207" s="176" t="str">
        <f>VLOOKUP($A207,Questions!$B$3:$I$258,7,FALSE)</f>
        <v>Setting the expectation of performance and increase awareness of security-related responsibilities are part of these initial-hiring documents. Oftentimes these agreements and reviews are conducted during orientation for new employees.</v>
      </c>
      <c r="D207" s="176" t="str">
        <f>VLOOKUP($A207,Questions!$B$3:$I$258,8,FALSE)</f>
        <v>If a vendor's practices are not clear, inquire about training requirements for employees, especially the frequency and scope of content.</v>
      </c>
    </row>
    <row r="208" spans="1:4" ht="63.75" customHeight="1" x14ac:dyDescent="0.2">
      <c r="A208" s="176" t="str">
        <f>'HECVAT - Full'!A219</f>
        <v>PPPR-12</v>
      </c>
      <c r="B208" s="176" t="str">
        <f>VLOOKUP($A208,Questions!$B$3:$I$258,2,FALSE)</f>
        <v>Do you have a documented information security policy?</v>
      </c>
      <c r="C208" s="176" t="str">
        <f>VLOOKUP($A208,Questions!$B$3:$I$258,7,FALSE)</f>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08" s="176" t="str">
        <f>VLOOKUP($A208,Questions!$B$3:$I$258,8,FALSE)</f>
        <v>If the vendor does not have an incident response plan, point them to the NIST Computer Security Incident Handling Guide at https://csrc.nist.gov/publications/detail/sp/800-61/rev-2/final</v>
      </c>
    </row>
    <row r="209" spans="1:4" ht="63" customHeight="1" x14ac:dyDescent="0.2">
      <c r="A209" s="176" t="str">
        <f>'HECVAT - Full'!A220</f>
        <v>PPPR-13</v>
      </c>
      <c r="B209" s="176" t="str">
        <f>VLOOKUP($A209,Questions!$B$3:$I$258,2,FALSE)</f>
        <v>Do you have an information security awareness program?</v>
      </c>
      <c r="C209" s="176">
        <f>VLOOKUP($A209,Questions!$B$3:$I$258,7,FALSE)</f>
        <v>0</v>
      </c>
      <c r="D209" s="176">
        <f>VLOOKUP($A209,Questions!$B$3:$I$258,8,FALSE)</f>
        <v>0</v>
      </c>
    </row>
    <row r="210" spans="1:4" ht="90" customHeight="1" x14ac:dyDescent="0.2">
      <c r="A210" s="176" t="str">
        <f>'HECVAT - Full'!A221</f>
        <v>PPPR-14</v>
      </c>
      <c r="B210" s="176" t="str">
        <f>VLOOKUP($A210,Questions!$B$3:$I$258,2,FALSE)</f>
        <v>Is security awareness training mandatory for all employees?</v>
      </c>
      <c r="C210" s="176">
        <f>VLOOKUP($A210,Questions!$B$3:$I$258,7,FALSE)</f>
        <v>0</v>
      </c>
      <c r="D210" s="176">
        <f>VLOOKUP($A210,Questions!$B$3:$I$258,8,FALSE)</f>
        <v>0</v>
      </c>
    </row>
    <row r="211" spans="1:4" ht="45" x14ac:dyDescent="0.2">
      <c r="A211" s="176" t="str">
        <f>'HECVAT - Full'!A222</f>
        <v>PPPR-15</v>
      </c>
      <c r="B211" s="176" t="str">
        <f>VLOOKUP($A211,Questions!$B$3:$I$258,2,FALSE)</f>
        <v>Do you have process and procedure(s) documented, and currently followed, that require a review and update of the access-list(s) for privileged accounts?</v>
      </c>
      <c r="C211" s="176">
        <f>VLOOKUP($A211,Questions!$B$3:$I$258,7,FALSE)</f>
        <v>0</v>
      </c>
      <c r="D211" s="176">
        <f>VLOOKUP($A211,Questions!$B$3:$I$258,8,FALSE)</f>
        <v>0</v>
      </c>
    </row>
    <row r="212" spans="1:4" ht="30" x14ac:dyDescent="0.2">
      <c r="A212" s="176" t="str">
        <f>'HECVAT - Full'!A223</f>
        <v>PPPR-16</v>
      </c>
      <c r="B212" s="176" t="str">
        <f>VLOOKUP($A212,Questions!$B$3:$I$258,2,FALSE)</f>
        <v>Do you have documented, and currently implemented, internal audit processes and procedures?</v>
      </c>
      <c r="C212" s="176">
        <f>VLOOKUP($A212,Questions!$B$3:$I$258,7,FALSE)</f>
        <v>0</v>
      </c>
      <c r="D212" s="176">
        <f>VLOOKUP($A212,Questions!$B$3:$I$258,8,FALSE)</f>
        <v>0</v>
      </c>
    </row>
    <row r="213" spans="1:4" ht="53.25" customHeight="1" x14ac:dyDescent="0.2">
      <c r="A213" s="176" t="str">
        <f>'HECVAT - Full'!A224</f>
        <v>PPPR-17</v>
      </c>
      <c r="B213" s="176" t="str">
        <f>VLOOKUP($A213,Questions!$B$3:$I$258,2,FALSE)</f>
        <v>Does your organization have physical security controls and policies in place?</v>
      </c>
      <c r="C213" s="176">
        <f>VLOOKUP($A213,Questions!$B$3:$I$258,7,FALSE)</f>
        <v>0</v>
      </c>
      <c r="D213" s="176">
        <f>VLOOKUP($A213,Questions!$B$3:$I$258,8,FALSE)</f>
        <v>0</v>
      </c>
    </row>
    <row r="214" spans="1:4" ht="36" customHeight="1" x14ac:dyDescent="0.2">
      <c r="A214" s="388" t="s">
        <v>2723</v>
      </c>
      <c r="B214" s="443"/>
      <c r="C214" s="174" t="str">
        <f>$C$22</f>
        <v>Reason for Question</v>
      </c>
      <c r="D214" s="174" t="str">
        <f>$D$22</f>
        <v>Follow-up Inquiries/Responses</v>
      </c>
    </row>
    <row r="215" spans="1:4" ht="144" customHeight="1" x14ac:dyDescent="0.2">
      <c r="A215" s="176" t="str">
        <f>'HECVAT - Full'!A226</f>
        <v>IH-01</v>
      </c>
      <c r="B215" s="176" t="str">
        <f>VLOOKUP($A215,Questions!$B$3:$I$258,2,FALSE)</f>
        <v>Do you have a formal incident response plan?</v>
      </c>
      <c r="C215" s="176" t="str">
        <f>VLOOKUP($A215,Questions!$B$3:$I$258,7,FALSE)</f>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15" s="176" t="str">
        <f>VLOOKUP($A215,Questions!$B$3:$I$258,8,FALSE)</f>
        <v>If the vendor does not have an incident response plan, direct them to the NIST Computer Security Incident Handling Guide at https://csrc.nist.gov/publications/detail/sp/800-61/rev-2/final</v>
      </c>
    </row>
    <row r="216" spans="1:4" s="324" customFormat="1" ht="102" customHeight="1" x14ac:dyDescent="0.2">
      <c r="A216" s="28" t="s">
        <v>2714</v>
      </c>
      <c r="B216" s="176" t="str">
        <f>VLOOKUP($A216,Questions!$B$3:$I$258,2,FALSE)</f>
        <v>Do you have either an internal incident response team or retain an external team?</v>
      </c>
      <c r="C216" s="176" t="str">
        <f>VLOOKUP($A216,Questions!$B$3:$I$258,7,FALSE)</f>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v>
      </c>
      <c r="D216" s="176" t="str">
        <f>VLOOKUP($A216,Questions!$B$3:$I$258,8,FALSE)</f>
        <v>If the vendor does not have an incident response plan, direct them to the NIST Computer Security Incident Handling Guide at https://csrc.nist.gov/publications/detail/sp/800-61/rev-2/final</v>
      </c>
    </row>
    <row r="217" spans="1:4" s="324" customFormat="1" ht="102" customHeight="1" x14ac:dyDescent="0.2">
      <c r="A217" s="28" t="s">
        <v>2712</v>
      </c>
      <c r="B217" s="176" t="str">
        <f>VLOOKUP($A217,Questions!$B$3:$I$258,2,FALSE)</f>
        <v>Do you have the capability to respond to incidents on a 24x7x365 basis?</v>
      </c>
      <c r="C217" s="176" t="str">
        <f>VLOOKUP($A217,Questions!$B$3:$I$258,7,FALSE)</f>
        <v>The incident team structure (internal vs. external), size, and capabilities of a vendor has a significant impact on their ability to respond to and protect an institution's data. Use the knowledge of this response when evaluating other vendor statements.</v>
      </c>
      <c r="D217" s="176" t="str">
        <f>VLOOKUP($A217,Questions!$B$3:$I$258,8,FALSE)</f>
        <v>If the vendor does not have an incident response team, direct them to the NIST Computer Security Incident Handling Guide at https://csrc.nist.gov/publications/detail/sp/800-61/rev-2/final</v>
      </c>
    </row>
    <row r="218" spans="1:4" ht="64.5" customHeight="1" x14ac:dyDescent="0.2">
      <c r="A218" s="176" t="str">
        <f>'HECVAT - Full'!A229</f>
        <v>IH-04</v>
      </c>
      <c r="B218" s="176" t="str">
        <f>VLOOKUP($A218,Questions!$B$3:$I$258,2,FALSE)</f>
        <v>Do you carry cyber-risk insurance to protect against unforeseen service outages, data that is lost or stolen, and security incidents?</v>
      </c>
      <c r="C218" s="176" t="str">
        <f>VLOOKUP($A218,Questions!$B$3:$I$258,7,FALSE)</f>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v>
      </c>
      <c r="D218" s="176" t="str">
        <f>VLOOKUP($A218,Questions!$B$3:$I$258,8,FALSE)</f>
        <v>If the vendor does not have an incident response plan, point them to the NIST Computer Security Incident Handling Guide at https://csrc.nist.gov/publications/detail/sp/800-61/rev-2/final</v>
      </c>
    </row>
    <row r="219" spans="1:4" ht="36" customHeight="1" x14ac:dyDescent="0.2">
      <c r="A219" s="443" t="str">
        <f>IF($C$30="","Quality Assurance",IF($C$30="Yes","Quality Assurance - Optional based on QUALIFIER response.","Quality Assurance"))</f>
        <v>Quality Assurance</v>
      </c>
      <c r="B219" s="443"/>
      <c r="C219" s="174" t="str">
        <f>$C$22</f>
        <v>Reason for Question</v>
      </c>
      <c r="D219" s="174" t="str">
        <f>$D$22</f>
        <v>Follow-up Inquiries/Responses</v>
      </c>
    </row>
    <row r="220" spans="1:4" ht="72" customHeight="1" x14ac:dyDescent="0.2">
      <c r="A220" s="176" t="str">
        <f>'HECVAT - Full'!A231</f>
        <v>QLAS-01</v>
      </c>
      <c r="B220" s="176" t="str">
        <f>VLOOKUP($A220,Questions!$B$3:$I$258,2,FALSE)</f>
        <v>Do you have a documented and currently implemented Quality Assurance program?</v>
      </c>
      <c r="C220" s="176" t="str">
        <f>VLOOKUP($A220,Questions!$B$3:$I$258,7,FALSE)</f>
        <v xml:space="preserve">Integrity and availability are the focus of this question. The existence of a well-documented quality assurance program, with demonstrated and published metrics, may provide insight into the inner workings (mindset) of a vendor. </v>
      </c>
      <c r="D220" s="176" t="str">
        <f>VLOOKUP($A220,Questions!$B$3:$I$258,8,FALSE)</f>
        <v>Institutions vary broadly on how QA is handled so any follow-up questions will be contract/institution/implementation specific.</v>
      </c>
    </row>
    <row r="221" spans="1:4" ht="48" customHeight="1" x14ac:dyDescent="0.2">
      <c r="A221" s="176" t="str">
        <f>'HECVAT - Full'!A232</f>
        <v>QLAS-02</v>
      </c>
      <c r="B221" s="176" t="str">
        <f>VLOOKUP($A221,Questions!$B$3:$I$258,2,FALSE)</f>
        <v>Do you comply with ISO 9001?</v>
      </c>
      <c r="C221" s="176" t="str">
        <f>VLOOKUP($A221,Questions!$B$3:$I$258,7,FALSE)</f>
        <v>Standard documentation, relevant to institutions requiring a vendor to comply with ISO 9001.</v>
      </c>
      <c r="D221" s="176" t="str">
        <f>VLOOKUP($A221,Questions!$B$3:$I$258,8,FALSE)</f>
        <v xml:space="preserve">Follow-up inquiries for ISO 9001 content will be institution/implementation specific. </v>
      </c>
    </row>
    <row r="222" spans="1:4" ht="84" customHeight="1" x14ac:dyDescent="0.2">
      <c r="A222" s="176" t="str">
        <f>'HECVAT - Full'!A233</f>
        <v>QLAS-03</v>
      </c>
      <c r="B222" s="176" t="str">
        <f>VLOOKUP($A222,Questions!$B$3:$I$258,2,FALSE)</f>
        <v>Will your company provide quality and performance metrics in relation to the scope of services and performance expectations for the services you are offering?</v>
      </c>
      <c r="C222" s="176" t="str">
        <f>VLOOKUP($A222,Questions!$B$3:$I$258,7,FALSE)</f>
        <v>This question is for institutions that tie metrics and service level agreements (SLAs) or expectations (SLEs) to security reviews. The implementation strategy and use case will indicate the relevancy of this question for security/risk assessment.</v>
      </c>
      <c r="D222" s="176" t="str">
        <f>VLOOKUP($A222,Questions!$B$3:$I$258,8,FALSE)</f>
        <v xml:space="preserve">Follow-up inquiries for quality and performance metrics will be contract/institution/implementation specific. </v>
      </c>
    </row>
    <row r="223" spans="1:4" ht="96" customHeight="1" x14ac:dyDescent="0.2">
      <c r="A223" s="176" t="str">
        <f>'HECVAT - Full'!A234</f>
        <v>QLAS-04</v>
      </c>
      <c r="B223" s="176" t="str">
        <f>VLOOKUP($A223,Questions!$B$3:$I$258,2,FALSE)</f>
        <v>Do you incorporate customer feedback into security feature requests?</v>
      </c>
      <c r="C223" s="176" t="str">
        <f>VLOOKUP($A223,Questions!$B$3:$I$258,7,FALSE)</f>
        <v>This is a general inquiry to determine if the vendor being assessed has done or is doing business with the institution as the time of assessment. Existing relationships, if present, can be reviewed for insights into a vendor and/or to verify other responses.</v>
      </c>
      <c r="D223" s="176" t="str">
        <f>VLOOKUP($A223,Questions!$B$3:$I$258,8,FALSE)</f>
        <v>Many Higher Ed institutions are large enough that existing/former contracts exist with one entity of the college/university (e.g. School of X) but it is unknown to another. Question the vendor in-depth if you get a vague response to this question - combining licenses/purchases increases buying power.</v>
      </c>
    </row>
    <row r="224" spans="1:4" ht="48" customHeight="1" x14ac:dyDescent="0.2">
      <c r="A224" s="176" t="str">
        <f>'HECVAT - Full'!A235</f>
        <v>QLAS-05</v>
      </c>
      <c r="B224" s="176" t="str">
        <f>VLOOKUP($A224,Questions!$B$3:$I$258,2,FALSE)</f>
        <v>Can you provide an evaluation site to the institution for testing?</v>
      </c>
      <c r="C224" s="176" t="str">
        <f>VLOOKUP($A224,Questions!$B$3:$I$258,7,FALSE)</f>
        <v xml:space="preserve">This question is used to gauge the importance of our industry (higher education) to the vendor. </v>
      </c>
      <c r="D224" s="176" t="str">
        <f>VLOOKUP($A224,Questions!$B$3:$I$258,8,FALSE)</f>
        <v>This is a general information question - any follow-up will be institution/implementation specific.</v>
      </c>
    </row>
    <row r="225" spans="1:4" ht="36" customHeight="1" x14ac:dyDescent="0.2">
      <c r="A225" s="443" t="str">
        <f>IF($C$30="","Vulnerability Scanning",IF($C$30="Yes","Vulnerability Scanning - Optional based on QUALIFIER response.","Vulnerability Scanning"))</f>
        <v>Vulnerability Scanning</v>
      </c>
      <c r="B225" s="443"/>
      <c r="C225" s="174" t="str">
        <f>$C$22</f>
        <v>Reason for Question</v>
      </c>
      <c r="D225" s="174" t="str">
        <f>$D$22</f>
        <v>Follow-up Inquiries/Responses</v>
      </c>
    </row>
    <row r="226" spans="1:4" ht="120" x14ac:dyDescent="0.2">
      <c r="A226" s="176" t="str">
        <f>'HECVAT - Full'!A237</f>
        <v>VULN-01</v>
      </c>
      <c r="B226" s="176" t="str">
        <f>VLOOKUP($A226,Questions!$B$3:$I$258,2,FALSE)</f>
        <v>Are your systems and applications regularly scanned externally for vulnerabilities?</v>
      </c>
      <c r="C226" s="176" t="str">
        <f>VLOOKUP($A226,Questions!$B$3:$I$258,7,FALSE)</f>
        <v>External verification of application security controls in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v>
      </c>
      <c r="D226" s="176" t="str">
        <f>VLOOKUP($A226,Questions!$B$3:$I$258,8,FALSE)</f>
        <v xml:space="preserve">If "No", inquire if there has ever been a vulnerability scan. A short lapse in external assessment validity can be understood (if there is a planned assessment) but a significant time lapse or none whatsoever is cause for elevated levels of concern. </v>
      </c>
    </row>
    <row r="227" spans="1:4" ht="135" x14ac:dyDescent="0.2">
      <c r="A227" s="176" t="str">
        <f>'HECVAT - Full'!A238</f>
        <v>VULN-02</v>
      </c>
      <c r="B227" s="176" t="str">
        <f>VLOOKUP($A227,Questions!$B$3:$I$258,2,FALSE)</f>
        <v>Have your systems and applications had a third party security assessment completed in the last year?</v>
      </c>
      <c r="C227" s="176" t="str">
        <f>VLOOKUP($A227,Questions!$B$3:$I$258,7,FALSE)</f>
        <v>External verification of system and application security controls are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v>
      </c>
      <c r="D227" s="176" t="str">
        <f>VLOOKUP($A227,Questions!$B$3:$I$258,8,FALSE)</f>
        <v>Ask if there has ever been a vulnerability scan. A short lapse in external assessment validity can be understood (if there is a planned assessment) but a significant time lapse or none whatsoever is cause for elevated levels of concern.</v>
      </c>
    </row>
    <row r="228" spans="1:4" ht="105" x14ac:dyDescent="0.2">
      <c r="A228" s="176" t="str">
        <f>'HECVAT - Full'!A239</f>
        <v>VULN-03</v>
      </c>
      <c r="B228" s="176" t="str">
        <f>VLOOKUP($A228,Questions!$B$3:$I$258,2,FALSE)</f>
        <v>Are your systems and applications scanned with an authenticated user account for vulnerabilities [that are remediated] prior to new releases?</v>
      </c>
      <c r="C228" s="176" t="str">
        <f>VLOOKUP($A228,Questions!$B$3:$I$258,7,FALSE)</f>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v>
      </c>
      <c r="D228" s="176" t="str">
        <f>VLOOKUP($A228,Questions!$B$3:$I$258,8,FALSE)</f>
        <v>Ask if there are plans to implement these processes. Ask the vendor to summarize their decision behind not scanning their applications for vulnerabilities prior to release.</v>
      </c>
    </row>
    <row r="229" spans="1:4" ht="60" x14ac:dyDescent="0.2">
      <c r="A229" s="176" t="str">
        <f>'HECVAT - Full'!A240</f>
        <v>VULN-04</v>
      </c>
      <c r="B229" s="176" t="str">
        <f>VLOOKUP($A229,Questions!$B$3:$I$258,2,FALSE)</f>
        <v>Will you provide results of application and system vulnerability scans to the Institution?</v>
      </c>
      <c r="C229" s="176" t="str">
        <f>VLOOKUP($A229,Questions!$B$3:$I$258,7,FALSE)</f>
        <v>If a vendor is scanning their applications and/or systems, oftentimes an institution will want to review the report, if possible. Preferably, any finding on the reports will have a matching mitigation action.</v>
      </c>
      <c r="D229" s="176" t="str">
        <f>VLOOKUP($A229,Questions!$B$3:$I$258,8,FALSE)</f>
        <v>If a vendor is hesitant to share the report, ask for a summarized version - some insight is better than none.</v>
      </c>
    </row>
    <row r="230" spans="1:4" ht="135" x14ac:dyDescent="0.2">
      <c r="A230" s="176" t="str">
        <f>'HECVAT - Full'!A241</f>
        <v>VULN-05</v>
      </c>
      <c r="B230" s="176" t="str">
        <f>VLOOKUP($A230,Questions!$B$3:$I$258,2,FALSE)</f>
        <v>Describe or provide a reference to how you monitor for and protect against common web application security vulnerabilities (e.g. SQL injection, XSS, XSRF, etc.).</v>
      </c>
      <c r="C230" s="176" t="str">
        <f>VLOOKUP($A230,Questions!$B$3:$I$258,7,FALSE)</f>
        <v>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v>
      </c>
      <c r="D230" s="176" t="str">
        <f>VLOOKUP($A230,Questions!$B$3:$I$258,8,FALSE)</f>
        <v>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v>
      </c>
    </row>
    <row r="231" spans="1:4" ht="75" x14ac:dyDescent="0.2">
      <c r="A231" s="176" t="str">
        <f>'HECVAT - Full'!A242</f>
        <v>VULN-06</v>
      </c>
      <c r="B231" s="176" t="str">
        <f>VLOOKUP($A231,Questions!$B$3:$I$258,2,FALSE)</f>
        <v>Will you allow the institution to perform its own vulnerability testing and/or scanning of your systems and/or application provided that testing is performed at a mutually agreed upon time and date?</v>
      </c>
      <c r="C231" s="176" t="str">
        <f>VLOOKUP($A231,Questions!$B$3:$I$258,7,FALSE)</f>
        <v>Many Higher Ed institutions are capable of performing vulnerability assessments and/or penetration testing on their vendor's infrastructures. This question confirms the possibility of conducting these actions against the vendor's infrastructure.</v>
      </c>
      <c r="D231" s="176" t="str">
        <f>VLOOKUP($A231,Questions!$B$3:$I$258,8,FALSE)</f>
        <v>Follow-up inquiries for vulnerability scanning and penetration testing will be institution/implementation specific.</v>
      </c>
    </row>
    <row r="232" spans="1:4" ht="36" customHeight="1" x14ac:dyDescent="0.2">
      <c r="A232" s="443" t="str">
        <f>IF(OR($C$24="No",$C$24="Yes"),"HIPAA - Optional based on QUALIFIER response.","HIPAA")</f>
        <v>HIPAA</v>
      </c>
      <c r="B232" s="443"/>
      <c r="C232" s="174" t="str">
        <f>$C$22</f>
        <v>Reason for Question</v>
      </c>
      <c r="D232" s="174" t="str">
        <f>$D$22</f>
        <v>Follow-up Inquiries/Responses</v>
      </c>
    </row>
    <row r="233" spans="1:4" ht="65" customHeight="1" x14ac:dyDescent="0.2">
      <c r="A233" s="176" t="str">
        <f>'HECVAT - Full'!A244</f>
        <v>HIPA-01</v>
      </c>
      <c r="B233" s="176" t="str">
        <f>VLOOKUP($A233,Questions!$B$3:$I$258,2,FALSE)</f>
        <v>Do your workforce members receive regular training related to the HIPAA Privacy and Security Rules and the HITECH Act?</v>
      </c>
      <c r="C233" s="176">
        <f>VLOOKUP($A233,Questions!$B$3:$I$258,7,FALSE)</f>
        <v>0</v>
      </c>
      <c r="D233" s="176">
        <f>VLOOKUP($A233,Questions!$B$3:$I$258,8,FALSE)</f>
        <v>0</v>
      </c>
    </row>
    <row r="234" spans="1:4" ht="48" customHeight="1" x14ac:dyDescent="0.2">
      <c r="A234" s="176" t="str">
        <f>'HECVAT - Full'!A245</f>
        <v>HIPA-02</v>
      </c>
      <c r="B234" s="176" t="str">
        <f>VLOOKUP($A234,Questions!$B$3:$I$258,2,FALSE)</f>
        <v>Do you monitor or receive information regarding changes in HIPAA regulations?</v>
      </c>
      <c r="C234" s="176">
        <f>VLOOKUP($A234,Questions!$B$3:$I$258,7,FALSE)</f>
        <v>0</v>
      </c>
      <c r="D234" s="176">
        <f>VLOOKUP($A234,Questions!$B$3:$I$258,8,FALSE)</f>
        <v>0</v>
      </c>
    </row>
    <row r="235" spans="1:4" ht="48" customHeight="1" x14ac:dyDescent="0.2">
      <c r="A235" s="176" t="str">
        <f>'HECVAT - Full'!A246</f>
        <v>HIPA-03</v>
      </c>
      <c r="B235" s="176" t="str">
        <f>VLOOKUP($A235,Questions!$B$3:$I$258,2,FALSE)</f>
        <v>Has your organization designated HIPAA Privacy and Security officers as required by the Rules?</v>
      </c>
      <c r="C235" s="176">
        <f>VLOOKUP($A235,Questions!$B$3:$I$258,7,FALSE)</f>
        <v>0</v>
      </c>
      <c r="D235" s="176">
        <f>VLOOKUP($A235,Questions!$B$3:$I$258,8,FALSE)</f>
        <v>0</v>
      </c>
    </row>
    <row r="236" spans="1:4" ht="48" customHeight="1" x14ac:dyDescent="0.2">
      <c r="A236" s="176" t="str">
        <f>'HECVAT - Full'!A247</f>
        <v>HIPA-04</v>
      </c>
      <c r="B236" s="176" t="str">
        <f>VLOOKUP($A236,Questions!$B$3:$I$258,2,FALSE)</f>
        <v>Do you comply with the requirements of the Health Information Technology for Economic and Clinical Health Act (HITECH)?</v>
      </c>
      <c r="C236" s="176">
        <f>VLOOKUP($A236,Questions!$B$3:$I$258,7,FALSE)</f>
        <v>0</v>
      </c>
      <c r="D236" s="176">
        <f>VLOOKUP($A236,Questions!$B$3:$I$258,8,FALSE)</f>
        <v>0</v>
      </c>
    </row>
    <row r="237" spans="1:4" ht="48" customHeight="1" x14ac:dyDescent="0.2">
      <c r="A237" s="176" t="str">
        <f>'HECVAT - Full'!A248</f>
        <v>HIPA-05</v>
      </c>
      <c r="B237" s="176" t="str">
        <f>VLOOKUP($A237,Questions!$B$3:$I$258,2,FALSE)</f>
        <v>Have you conducted a risk analysis as required under the Security Rule?</v>
      </c>
      <c r="C237" s="176">
        <f>VLOOKUP($A237,Questions!$B$3:$I$258,7,FALSE)</f>
        <v>0</v>
      </c>
      <c r="D237" s="176">
        <f>VLOOKUP($A237,Questions!$B$3:$I$258,8,FALSE)</f>
        <v>0</v>
      </c>
    </row>
    <row r="238" spans="1:4" ht="48" customHeight="1" x14ac:dyDescent="0.2">
      <c r="A238" s="176" t="str">
        <f>'HECVAT - Full'!A249</f>
        <v>HIPA-06</v>
      </c>
      <c r="B238" s="176" t="str">
        <f>VLOOKUP($A238,Questions!$B$3:$I$258,2,FALSE)</f>
        <v>Have you identified areas of risks?</v>
      </c>
      <c r="C238" s="176">
        <f>VLOOKUP($A238,Questions!$B$3:$I$258,7,FALSE)</f>
        <v>0</v>
      </c>
      <c r="D238" s="176">
        <f>VLOOKUP($A238,Questions!$B$3:$I$258,8,FALSE)</f>
        <v>0</v>
      </c>
    </row>
    <row r="239" spans="1:4" ht="48" customHeight="1" x14ac:dyDescent="0.2">
      <c r="A239" s="176" t="str">
        <f>'HECVAT - Full'!A250</f>
        <v>HIPA-07</v>
      </c>
      <c r="B239" s="176" t="str">
        <f>VLOOKUP($A239,Questions!$B$3:$I$258,2,FALSE)</f>
        <v>Have you taken actions to mitigate the identified risks?</v>
      </c>
      <c r="C239" s="176">
        <f>VLOOKUP($A239,Questions!$B$3:$I$258,7,FALSE)</f>
        <v>0</v>
      </c>
      <c r="D239" s="176">
        <f>VLOOKUP($A239,Questions!$B$3:$I$258,8,FALSE)</f>
        <v>0</v>
      </c>
    </row>
    <row r="240" spans="1:4" ht="48" customHeight="1" x14ac:dyDescent="0.2">
      <c r="A240" s="176" t="str">
        <f>'HECVAT - Full'!A251</f>
        <v>HIPA-08</v>
      </c>
      <c r="B240" s="176" t="str">
        <f>VLOOKUP($A240,Questions!$B$3:$I$258,2,FALSE)</f>
        <v>Does your application require user and system administrator password changes at a frequency no greater than 90 days?</v>
      </c>
      <c r="C240" s="176">
        <f>VLOOKUP($A240,Questions!$B$3:$I$258,7,FALSE)</f>
        <v>0</v>
      </c>
      <c r="D240" s="176">
        <f>VLOOKUP($A240,Questions!$B$3:$I$258,8,FALSE)</f>
        <v>0</v>
      </c>
    </row>
    <row r="241" spans="1:4" ht="48" customHeight="1" x14ac:dyDescent="0.2">
      <c r="A241" s="176" t="str">
        <f>'HECVAT - Full'!A252</f>
        <v>HIPA-09</v>
      </c>
      <c r="B241" s="176" t="str">
        <f>VLOOKUP($A241,Questions!$B$3:$I$258,2,FALSE)</f>
        <v>Does your application require a user to set their own password after an administrator reset or on first use of the account?</v>
      </c>
      <c r="C241" s="176">
        <f>VLOOKUP($A241,Questions!$B$3:$I$258,7,FALSE)</f>
        <v>0</v>
      </c>
      <c r="D241" s="176">
        <f>VLOOKUP($A241,Questions!$B$3:$I$258,8,FALSE)</f>
        <v>0</v>
      </c>
    </row>
    <row r="242" spans="1:4" ht="48" customHeight="1" x14ac:dyDescent="0.2">
      <c r="A242" s="176" t="str">
        <f>'HECVAT - Full'!A253</f>
        <v>HIPA-10</v>
      </c>
      <c r="B242" s="176" t="str">
        <f>VLOOKUP($A242,Questions!$B$3:$I$258,2,FALSE)</f>
        <v xml:space="preserve">Does your application lock-out an account after a number of failed login attempts? </v>
      </c>
      <c r="C242" s="176">
        <f>VLOOKUP($A242,Questions!$B$3:$I$258,7,FALSE)</f>
        <v>0</v>
      </c>
      <c r="D242" s="176">
        <f>VLOOKUP($A242,Questions!$B$3:$I$258,8,FALSE)</f>
        <v>0</v>
      </c>
    </row>
    <row r="243" spans="1:4" ht="48" customHeight="1" x14ac:dyDescent="0.2">
      <c r="A243" s="176" t="str">
        <f>'HECVAT - Full'!A254</f>
        <v>HIPA-11</v>
      </c>
      <c r="B243" s="176" t="str">
        <f>VLOOKUP($A243,Questions!$B$3:$I$258,2,FALSE)</f>
        <v>Does your application automatically lock or log-out an account after a period of inactivity?</v>
      </c>
      <c r="C243" s="176">
        <f>VLOOKUP($A243,Questions!$B$3:$I$258,7,FALSE)</f>
        <v>0</v>
      </c>
      <c r="D243" s="176">
        <f>VLOOKUP($A243,Questions!$B$3:$I$258,8,FALSE)</f>
        <v>0</v>
      </c>
    </row>
    <row r="244" spans="1:4" ht="48" customHeight="1" x14ac:dyDescent="0.2">
      <c r="A244" s="176" t="str">
        <f>'HECVAT - Full'!A255</f>
        <v>HIPA-12</v>
      </c>
      <c r="B244" s="176" t="str">
        <f>VLOOKUP($A244,Questions!$B$3:$I$258,2,FALSE)</f>
        <v>Are passwords visible in plain text, whether when stored or entered, including service level accounts (i.e. database accounts, etc.)?</v>
      </c>
      <c r="C244" s="176">
        <f>VLOOKUP($A244,Questions!$B$3:$I$258,7,FALSE)</f>
        <v>0</v>
      </c>
      <c r="D244" s="176">
        <f>VLOOKUP($A244,Questions!$B$3:$I$258,8,FALSE)</f>
        <v>0</v>
      </c>
    </row>
    <row r="245" spans="1:4" ht="48" customHeight="1" x14ac:dyDescent="0.2">
      <c r="A245" s="176" t="str">
        <f>'HECVAT - Full'!A256</f>
        <v>HIPA-13</v>
      </c>
      <c r="B245" s="176" t="str">
        <f>VLOOKUP($A245,Questions!$B$3:$I$258,2,FALSE)</f>
        <v>If the application is institution-hosted, can all service level and administrative account passwords be changed by the institution?</v>
      </c>
      <c r="C245" s="176">
        <f>VLOOKUP($A245,Questions!$B$3:$I$258,7,FALSE)</f>
        <v>0</v>
      </c>
      <c r="D245" s="176">
        <f>VLOOKUP($A245,Questions!$B$3:$I$258,8,FALSE)</f>
        <v>0</v>
      </c>
    </row>
    <row r="246" spans="1:4" ht="48" customHeight="1" x14ac:dyDescent="0.2">
      <c r="A246" s="176" t="str">
        <f>'HECVAT - Full'!A257</f>
        <v>HIPA-14</v>
      </c>
      <c r="B246" s="176" t="str">
        <f>VLOOKUP($A246,Questions!$B$3:$I$258,2,FALSE)</f>
        <v>Does your application provide the ability to define user access levels?</v>
      </c>
      <c r="C246" s="176">
        <f>VLOOKUP($A246,Questions!$B$3:$I$258,7,FALSE)</f>
        <v>0</v>
      </c>
      <c r="D246" s="176">
        <f>VLOOKUP($A246,Questions!$B$3:$I$258,8,FALSE)</f>
        <v>0</v>
      </c>
    </row>
    <row r="247" spans="1:4" ht="48" customHeight="1" x14ac:dyDescent="0.2">
      <c r="A247" s="176" t="str">
        <f>'HECVAT - Full'!A258</f>
        <v>HIPA-15</v>
      </c>
      <c r="B247" s="176" t="str">
        <f>VLOOKUP($A247,Questions!$B$3:$I$258,2,FALSE)</f>
        <v>Does your application support varying levels of access to administrative tasks defined individually per user?</v>
      </c>
      <c r="C247" s="176">
        <f>VLOOKUP($A247,Questions!$B$3:$I$258,7,FALSE)</f>
        <v>0</v>
      </c>
      <c r="D247" s="176">
        <f>VLOOKUP($A247,Questions!$B$3:$I$258,8,FALSE)</f>
        <v>0</v>
      </c>
    </row>
    <row r="248" spans="1:4" ht="48" customHeight="1" x14ac:dyDescent="0.2">
      <c r="A248" s="176" t="str">
        <f>'HECVAT - Full'!A259</f>
        <v>HIPA-16</v>
      </c>
      <c r="B248" s="176" t="str">
        <f>VLOOKUP($A248,Questions!$B$3:$I$258,2,FALSE)</f>
        <v>Does your application support varying levels of access to records based on user ID?</v>
      </c>
      <c r="C248" s="176">
        <f>VLOOKUP($A248,Questions!$B$3:$I$258,7,FALSE)</f>
        <v>0</v>
      </c>
      <c r="D248" s="176">
        <f>VLOOKUP($A248,Questions!$B$3:$I$258,8,FALSE)</f>
        <v>0</v>
      </c>
    </row>
    <row r="249" spans="1:4" ht="48" customHeight="1" x14ac:dyDescent="0.2">
      <c r="A249" s="176" t="str">
        <f>'HECVAT - Full'!A260</f>
        <v>HIPA-17</v>
      </c>
      <c r="B249" s="176" t="str">
        <f>VLOOKUP($A249,Questions!$B$3:$I$258,2,FALSE)</f>
        <v>Is there a limit to the number of groups a user can be assigned?</v>
      </c>
      <c r="C249" s="176">
        <f>VLOOKUP($A249,Questions!$B$3:$I$258,7,FALSE)</f>
        <v>0</v>
      </c>
      <c r="D249" s="176">
        <f>VLOOKUP($A249,Questions!$B$3:$I$258,8,FALSE)</f>
        <v>0</v>
      </c>
    </row>
    <row r="250" spans="1:4" ht="48" customHeight="1" x14ac:dyDescent="0.2">
      <c r="A250" s="176" t="str">
        <f>'HECVAT - Full'!A261</f>
        <v>HIPA-18</v>
      </c>
      <c r="B250" s="176" t="str">
        <f>VLOOKUP($A250,Questions!$B$3:$I$258,2,FALSE)</f>
        <v>Do accounts used for vendor supplied remote support abide by the same authentication policies and access logging as the rest of the system?</v>
      </c>
      <c r="C250" s="176">
        <f>VLOOKUP($A250,Questions!$B$3:$I$258,7,FALSE)</f>
        <v>0</v>
      </c>
      <c r="D250" s="176">
        <f>VLOOKUP($A250,Questions!$B$3:$I$258,8,FALSE)</f>
        <v>0</v>
      </c>
    </row>
    <row r="251" spans="1:4" ht="47" customHeight="1" x14ac:dyDescent="0.2">
      <c r="A251" s="176" t="str">
        <f>'HECVAT - Full'!A262</f>
        <v>HIPA-19</v>
      </c>
      <c r="B251" s="176" t="str">
        <f>VLOOKUP($A251,Questions!$B$3:$I$258,2,FALSE)</f>
        <v xml:space="preserve">Does the application log record access including specific user, date/time of access, and originating IP or device? </v>
      </c>
      <c r="C251" s="176">
        <f>VLOOKUP($A251,Questions!$B$3:$I$258,7,FALSE)</f>
        <v>0</v>
      </c>
      <c r="D251" s="176">
        <f>VLOOKUP($A251,Questions!$B$3:$I$258,8,FALSE)</f>
        <v>0</v>
      </c>
    </row>
    <row r="252" spans="1:4" ht="47" customHeight="1" x14ac:dyDescent="0.2">
      <c r="A252" s="176" t="str">
        <f>'HECVAT - Full'!A263</f>
        <v>HIPA-20</v>
      </c>
      <c r="B252" s="176" t="str">
        <f>VLOOKUP($A252,Questions!$B$3:$I$258,2,FALSE)</f>
        <v>Does the application log administrative activity, such user account access changes and password changes, including specific user, date/time of changes, and originating IP or device?</v>
      </c>
      <c r="C252" s="176">
        <f>VLOOKUP($A252,Questions!$B$3:$I$258,7,FALSE)</f>
        <v>0</v>
      </c>
      <c r="D252" s="176">
        <f>VLOOKUP($A252,Questions!$B$3:$I$258,8,FALSE)</f>
        <v>0</v>
      </c>
    </row>
    <row r="253" spans="1:4" ht="48" customHeight="1" x14ac:dyDescent="0.2">
      <c r="A253" s="176" t="str">
        <f>'HECVAT - Full'!A264</f>
        <v>HIPA-21</v>
      </c>
      <c r="B253" s="176" t="str">
        <f>VLOOKUP($A253,Questions!$B$3:$I$258,2,FALSE)</f>
        <v>How long does the application keep access/change logs?</v>
      </c>
      <c r="C253" s="176">
        <f>VLOOKUP($A253,Questions!$B$3:$I$258,7,FALSE)</f>
        <v>0</v>
      </c>
      <c r="D253" s="176">
        <f>VLOOKUP($A253,Questions!$B$3:$I$258,8,FALSE)</f>
        <v>0</v>
      </c>
    </row>
    <row r="254" spans="1:4" ht="65" customHeight="1" x14ac:dyDescent="0.2">
      <c r="A254" s="176" t="str">
        <f>'HECVAT - Full'!A265</f>
        <v>HIPA-22</v>
      </c>
      <c r="B254" s="176" t="str">
        <f>VLOOKUP($A254,Questions!$B$3:$I$258,2,FALSE)</f>
        <v xml:space="preserve">Can the application logs be archived? </v>
      </c>
      <c r="C254" s="176">
        <f>VLOOKUP($A254,Questions!$B$3:$I$258,7,FALSE)</f>
        <v>0</v>
      </c>
      <c r="D254" s="176">
        <f>VLOOKUP($A254,Questions!$B$3:$I$258,8,FALSE)</f>
        <v>0</v>
      </c>
    </row>
    <row r="255" spans="1:4" ht="48" customHeight="1" x14ac:dyDescent="0.2">
      <c r="A255" s="176" t="str">
        <f>'HECVAT - Full'!A266</f>
        <v>HIPA-23</v>
      </c>
      <c r="B255" s="176" t="str">
        <f>VLOOKUP($A255,Questions!$B$3:$I$258,2,FALSE)</f>
        <v xml:space="preserve">Can the application logs be saved externally? </v>
      </c>
      <c r="C255" s="176">
        <f>VLOOKUP($A255,Questions!$B$3:$I$258,7,FALSE)</f>
        <v>0</v>
      </c>
      <c r="D255" s="176">
        <f>VLOOKUP($A255,Questions!$B$3:$I$258,8,FALSE)</f>
        <v>0</v>
      </c>
    </row>
    <row r="256" spans="1:4" ht="48" customHeight="1" x14ac:dyDescent="0.2">
      <c r="A256" s="176" t="str">
        <f>'HECVAT - Full'!A267</f>
        <v>HIPA-24</v>
      </c>
      <c r="B256" s="176" t="str">
        <f>VLOOKUP($A256,Questions!$B$3:$I$258,2,FALSE)</f>
        <v>Does your data backup and retention policies and practices meet HIPAA requirements?</v>
      </c>
      <c r="C256" s="176">
        <f>VLOOKUP($A256,Questions!$B$3:$I$258,7,FALSE)</f>
        <v>0</v>
      </c>
      <c r="D256" s="176">
        <f>VLOOKUP($A256,Questions!$B$3:$I$258,8,FALSE)</f>
        <v>0</v>
      </c>
    </row>
    <row r="257" spans="1:4" ht="48" customHeight="1" x14ac:dyDescent="0.2">
      <c r="A257" s="176" t="str">
        <f>'HECVAT - Full'!A268</f>
        <v>HIPA-25</v>
      </c>
      <c r="B257" s="176" t="str">
        <f>VLOOKUP($A257,Questions!$B$3:$I$258,2,FALSE)</f>
        <v>Do you have a disaster recovery plan and emergency mode operation plan?</v>
      </c>
      <c r="C257" s="176">
        <f>VLOOKUP($A257,Questions!$B$3:$I$258,7,FALSE)</f>
        <v>0</v>
      </c>
      <c r="D257" s="176">
        <f>VLOOKUP($A257,Questions!$B$3:$I$258,8,FALSE)</f>
        <v>0</v>
      </c>
    </row>
    <row r="258" spans="1:4" ht="48" customHeight="1" x14ac:dyDescent="0.2">
      <c r="A258" s="176" t="str">
        <f>'HECVAT - Full'!A269</f>
        <v>HIPA-26</v>
      </c>
      <c r="B258" s="176" t="str">
        <f>VLOOKUP($A258,Questions!$B$3:$I$258,2,FALSE)</f>
        <v>Have the policies/plans mentioned above been tested?</v>
      </c>
      <c r="C258" s="176">
        <f>VLOOKUP($A258,Questions!$B$3:$I$258,7,FALSE)</f>
        <v>0</v>
      </c>
      <c r="D258" s="176">
        <f>VLOOKUP($A258,Questions!$B$3:$I$258,8,FALSE)</f>
        <v>0</v>
      </c>
    </row>
    <row r="259" spans="1:4" ht="48" customHeight="1" x14ac:dyDescent="0.2">
      <c r="A259" s="176" t="str">
        <f>'HECVAT - Full'!A270</f>
        <v>HIPA-27</v>
      </c>
      <c r="B259" s="176" t="str">
        <f>VLOOKUP($A259,Questions!$B$3:$I$258,2,FALSE)</f>
        <v>Can you provide a HIPAA compliance attestation document?</v>
      </c>
      <c r="C259" s="176">
        <f>VLOOKUP($A259,Questions!$B$3:$I$258,7,FALSE)</f>
        <v>0</v>
      </c>
      <c r="D259" s="176">
        <f>VLOOKUP($A259,Questions!$B$3:$I$258,8,FALSE)</f>
        <v>0</v>
      </c>
    </row>
    <row r="260" spans="1:4" ht="48" customHeight="1" x14ac:dyDescent="0.2">
      <c r="A260" s="176" t="str">
        <f>'HECVAT - Full'!A271</f>
        <v>HIPA-28</v>
      </c>
      <c r="B260" s="176" t="str">
        <f>VLOOKUP($A260,Questions!$B$3:$I$258,2,FALSE)</f>
        <v>Are you willing to enter into a Business Associate Agreement (BAA)?</v>
      </c>
      <c r="C260" s="176">
        <f>VLOOKUP($A260,Questions!$B$3:$I$258,7,FALSE)</f>
        <v>0</v>
      </c>
      <c r="D260" s="176">
        <f>VLOOKUP($A260,Questions!$B$3:$I$258,8,FALSE)</f>
        <v>0</v>
      </c>
    </row>
    <row r="261" spans="1:4" ht="48" customHeight="1" x14ac:dyDescent="0.2">
      <c r="A261" s="176" t="str">
        <f>'HECVAT - Full'!A272</f>
        <v>HIPA-29</v>
      </c>
      <c r="B261" s="176" t="str">
        <f>VLOOKUP($A261,Questions!$B$3:$I$258,2,FALSE)</f>
        <v>Have you entered into a BAA with all subcontractors who may have access to protected health information (PHI)?</v>
      </c>
      <c r="C261" s="176">
        <f>VLOOKUP($A261,Questions!$B$3:$I$258,7,FALSE)</f>
        <v>0</v>
      </c>
      <c r="D261" s="176">
        <f>VLOOKUP($A261,Questions!$B$3:$I$258,8,FALSE)</f>
        <v>0</v>
      </c>
    </row>
    <row r="262" spans="1:4" ht="36" customHeight="1" x14ac:dyDescent="0.2">
      <c r="A262" s="443" t="str">
        <f>IF(OR($C$28="No",$C$28="Yes"),"PCI DSS - Optional based on QUALIFIER response.","PCI DSS")</f>
        <v>PCI DSS</v>
      </c>
      <c r="B262" s="443"/>
      <c r="C262" s="174" t="str">
        <f>$C$22</f>
        <v>Reason for Question</v>
      </c>
      <c r="D262" s="174" t="str">
        <f>$D$22</f>
        <v>Follow-up Inquiries/Responses</v>
      </c>
    </row>
    <row r="263" spans="1:4" ht="48" customHeight="1" x14ac:dyDescent="0.2">
      <c r="A263" s="176" t="str">
        <f>'HECVAT - Full'!A274</f>
        <v>PCID-01</v>
      </c>
      <c r="B263" s="176" t="str">
        <f>VLOOKUP($A263,Questions!$B$3:$I$258,2,FALSE)</f>
        <v>Do your systems or products store, process, or transmit cardholder (payment/credit/debt card) data?</v>
      </c>
      <c r="C263" s="176">
        <f>VLOOKUP($A263,Questions!$B$3:$I$258,7,FALSE)</f>
        <v>0</v>
      </c>
      <c r="D263" s="176">
        <f>VLOOKUP($A263,Questions!$B$3:$I$258,8,FALSE)</f>
        <v>0</v>
      </c>
    </row>
    <row r="264" spans="1:4" ht="48" customHeight="1" x14ac:dyDescent="0.2">
      <c r="A264" s="176" t="str">
        <f>'HECVAT - Full'!A275</f>
        <v>PCID-02</v>
      </c>
      <c r="B264" s="176" t="str">
        <f>VLOOKUP($A264,Questions!$B$3:$I$258,2,FALSE)</f>
        <v>Are you compliant with the Payment Card Industry Data Security Standard (PCI DSS)?</v>
      </c>
      <c r="C264" s="176">
        <f>VLOOKUP($A264,Questions!$B$3:$I$258,7,FALSE)</f>
        <v>0</v>
      </c>
      <c r="D264" s="176">
        <f>VLOOKUP($A264,Questions!$B$3:$I$258,8,FALSE)</f>
        <v>0</v>
      </c>
    </row>
    <row r="265" spans="1:4" ht="48" customHeight="1" x14ac:dyDescent="0.2">
      <c r="A265" s="176" t="str">
        <f>'HECVAT - Full'!A276</f>
        <v>PCID-03</v>
      </c>
      <c r="B265" s="176" t="str">
        <f>VLOOKUP($A265,Questions!$B$3:$I$258,2,FALSE)</f>
        <v>Do you have a current, executed within the past year, Attestation of Compliance (AoC) or Report on Compliance (RoC)?</v>
      </c>
      <c r="C265" s="176">
        <f>VLOOKUP($A265,Questions!$B$3:$I$258,7,FALSE)</f>
        <v>0</v>
      </c>
      <c r="D265" s="176">
        <f>VLOOKUP($A265,Questions!$B$3:$I$258,8,FALSE)</f>
        <v>0</v>
      </c>
    </row>
    <row r="266" spans="1:4" ht="48" customHeight="1" x14ac:dyDescent="0.2">
      <c r="A266" s="176" t="str">
        <f>'HECVAT - Full'!A277</f>
        <v>PCID-04</v>
      </c>
      <c r="B266" s="176" t="str">
        <f>VLOOKUP($A266,Questions!$B$3:$I$258,2,FALSE)</f>
        <v>Are you classified as a service provider?</v>
      </c>
      <c r="C266" s="176">
        <f>VLOOKUP($A266,Questions!$B$3:$I$258,7,FALSE)</f>
        <v>0</v>
      </c>
      <c r="D266" s="176">
        <f>VLOOKUP($A266,Questions!$B$3:$I$258,8,FALSE)</f>
        <v>0</v>
      </c>
    </row>
    <row r="267" spans="1:4" ht="48" customHeight="1" x14ac:dyDescent="0.2">
      <c r="A267" s="176" t="str">
        <f>'HECVAT - Full'!A278</f>
        <v>PCID-05</v>
      </c>
      <c r="B267" s="176" t="str">
        <f>VLOOKUP($A267,Questions!$B$3:$I$258,2,FALSE)</f>
        <v xml:space="preserve">Are you on the list of VISA approved service providers? </v>
      </c>
      <c r="C267" s="176">
        <f>VLOOKUP($A267,Questions!$B$3:$I$258,7,FALSE)</f>
        <v>0</v>
      </c>
      <c r="D267" s="176">
        <f>VLOOKUP($A267,Questions!$B$3:$I$258,8,FALSE)</f>
        <v>0</v>
      </c>
    </row>
    <row r="268" spans="1:4" ht="48" customHeight="1" x14ac:dyDescent="0.2">
      <c r="A268" s="176" t="str">
        <f>'HECVAT - Full'!A279</f>
        <v>PCID-06</v>
      </c>
      <c r="B268" s="176" t="str">
        <f>VLOOKUP($A268,Questions!$B$3:$I$258,2,FALSE)</f>
        <v>Are you classified as a merchant?  If so, what level (1, 2, 3, 4)?</v>
      </c>
      <c r="C268" s="176">
        <f>VLOOKUP($A268,Questions!$B$3:$I$258,7,FALSE)</f>
        <v>0</v>
      </c>
      <c r="D268" s="176">
        <f>VLOOKUP($A268,Questions!$B$3:$I$258,8,FALSE)</f>
        <v>0</v>
      </c>
    </row>
    <row r="269" spans="1:4" ht="64.25" customHeight="1" x14ac:dyDescent="0.2">
      <c r="A269" s="176" t="str">
        <f>'HECVAT - Full'!A280</f>
        <v>PCID-07</v>
      </c>
      <c r="B269" s="176" t="str">
        <f>VLOOKUP($A269,Questions!$B$3:$I$258,2,FALSE)</f>
        <v>Describe the architecture employed by the system to verify and authorize credit card transactions.</v>
      </c>
      <c r="C269" s="176">
        <f>VLOOKUP($A269,Questions!$B$3:$I$258,7,FALSE)</f>
        <v>0</v>
      </c>
      <c r="D269" s="176">
        <f>VLOOKUP($A269,Questions!$B$3:$I$258,8,FALSE)</f>
        <v>0</v>
      </c>
    </row>
    <row r="270" spans="1:4" ht="64.25" customHeight="1" x14ac:dyDescent="0.2">
      <c r="A270" s="176" t="str">
        <f>'HECVAT - Full'!A281</f>
        <v>PCID-08</v>
      </c>
      <c r="B270" s="176" t="str">
        <f>VLOOKUP($A270,Questions!$B$3:$I$258,2,FALSE)</f>
        <v xml:space="preserve">What payment processors/gateways does the system support? </v>
      </c>
      <c r="C270" s="176">
        <f>VLOOKUP($A270,Questions!$B$3:$I$258,7,FALSE)</f>
        <v>0</v>
      </c>
      <c r="D270" s="176">
        <f>VLOOKUP($A270,Questions!$B$3:$I$258,8,FALSE)</f>
        <v>0</v>
      </c>
    </row>
    <row r="271" spans="1:4" ht="48" customHeight="1" x14ac:dyDescent="0.2">
      <c r="A271" s="176" t="str">
        <f>'HECVAT - Full'!A282</f>
        <v>PCID-09</v>
      </c>
      <c r="B271" s="176" t="str">
        <f>VLOOKUP($A271,Questions!$B$3:$I$258,2,FALSE)</f>
        <v>Can the application be installed in a PCI DSS compliant manner ?</v>
      </c>
      <c r="C271" s="176">
        <f>VLOOKUP($A271,Questions!$B$3:$I$258,7,FALSE)</f>
        <v>0</v>
      </c>
      <c r="D271" s="176">
        <f>VLOOKUP($A271,Questions!$B$3:$I$258,8,FALSE)</f>
        <v>0</v>
      </c>
    </row>
    <row r="272" spans="1:4" ht="48" customHeight="1" x14ac:dyDescent="0.2">
      <c r="A272" s="176" t="str">
        <f>'HECVAT - Full'!A283</f>
        <v>PCID-10</v>
      </c>
      <c r="B272" s="176" t="str">
        <f>VLOOKUP($A272,Questions!$B$3:$I$258,2,FALSE)</f>
        <v xml:space="preserve">Is the application listed as an approved PA-DSS application? </v>
      </c>
      <c r="C272" s="176">
        <f>VLOOKUP($A272,Questions!$B$3:$I$258,7,FALSE)</f>
        <v>0</v>
      </c>
      <c r="D272" s="176">
        <f>VLOOKUP($A272,Questions!$B$3:$I$258,8,FALSE)</f>
        <v>0</v>
      </c>
    </row>
    <row r="273" spans="1:4" ht="54" customHeight="1" x14ac:dyDescent="0.2">
      <c r="A273" s="176" t="str">
        <f>'HECVAT - Full'!A284</f>
        <v>PCID-11</v>
      </c>
      <c r="B273" s="176" t="str">
        <f>VLOOKUP($A273,Questions!$B$3:$I$258,2,FALSE)</f>
        <v>Does the system or products use a third party to collect, store, process, or transmit cardholder (payment/credit/debt card) data?</v>
      </c>
      <c r="C273" s="176">
        <f>VLOOKUP($A273,Questions!$B$3:$I$258,7,FALSE)</f>
        <v>0</v>
      </c>
      <c r="D273" s="176">
        <f>VLOOKUP($A273,Questions!$B$3:$I$258,8,FALSE)</f>
        <v>0</v>
      </c>
    </row>
    <row r="274" spans="1:4" ht="64.25" customHeight="1" x14ac:dyDescent="0.2">
      <c r="A274" s="176" t="str">
        <f>'HECVAT - Full'!A285</f>
        <v>PCID-12</v>
      </c>
      <c r="B274" s="176" t="str">
        <f>VLOOKUP($A274,Questions!$B$3:$I$258,2,FALSE)</f>
        <v xml:space="preserve">Include documentation describing the systems' abilities to comply with the PCI DSS and any features or capabilities of the system that must be added or changed in order to operate in compliance with the standards. </v>
      </c>
      <c r="C274" s="176">
        <f>VLOOKUP($A274,Questions!$B$3:$I$258,7,FALSE)</f>
        <v>0</v>
      </c>
      <c r="D274" s="176">
        <f>VLOOKUP($A274,Questions!$B$3:$I$258,8,FALSE)</f>
        <v>0</v>
      </c>
    </row>
  </sheetData>
  <mergeCells count="25">
    <mergeCell ref="A65:B65"/>
    <mergeCell ref="A75:B75"/>
    <mergeCell ref="A262:B262"/>
    <mergeCell ref="A184:B184"/>
    <mergeCell ref="A196:B196"/>
    <mergeCell ref="A214:B214"/>
    <mergeCell ref="A219:B219"/>
    <mergeCell ref="A225:B225"/>
    <mergeCell ref="A232:B232"/>
    <mergeCell ref="A49:B49"/>
    <mergeCell ref="A154:B154"/>
    <mergeCell ref="A172:B172"/>
    <mergeCell ref="A1:D1"/>
    <mergeCell ref="A20:B20"/>
    <mergeCell ref="A21:D21"/>
    <mergeCell ref="A22:B22"/>
    <mergeCell ref="A23:D23"/>
    <mergeCell ref="A86:B86"/>
    <mergeCell ref="A2:D2"/>
    <mergeCell ref="A104:B104"/>
    <mergeCell ref="A115:B115"/>
    <mergeCell ref="A129:B129"/>
    <mergeCell ref="A37:B37"/>
    <mergeCell ref="A31:B31"/>
    <mergeCell ref="A59:B59"/>
  </mergeCells>
  <conditionalFormatting sqref="A232">
    <cfRule type="expression" dxfId="33" priority="32">
      <formula>$C$24="No"</formula>
    </cfRule>
  </conditionalFormatting>
  <conditionalFormatting sqref="A59">
    <cfRule type="expression" dxfId="32" priority="31">
      <formula>$C$26="No"</formula>
    </cfRule>
  </conditionalFormatting>
  <conditionalFormatting sqref="A172">
    <cfRule type="expression" dxfId="31" priority="30">
      <formula>$C$28="No"</formula>
    </cfRule>
  </conditionalFormatting>
  <conditionalFormatting sqref="A262">
    <cfRule type="expression" dxfId="30" priority="28">
      <formula>$C$29="No"</formula>
    </cfRule>
  </conditionalFormatting>
  <conditionalFormatting sqref="A65">
    <cfRule type="expression" dxfId="29" priority="26">
      <formula>$C$30="No"</formula>
    </cfRule>
  </conditionalFormatting>
  <conditionalFormatting sqref="A104">
    <cfRule type="expression" dxfId="28" priority="25">
      <formula>$C$27="No"</formula>
    </cfRule>
  </conditionalFormatting>
  <conditionalFormatting sqref="A75:B75 A86:B86 A104:B104 A115:B115 A129:B129 A154:B154 A172:B172 A184:B184 A196:B196 A214:B214 A219:B219 A232:B232 A262:B262">
    <cfRule type="expression" dxfId="27" priority="23">
      <formula>$C$30="Yes"</formula>
    </cfRule>
  </conditionalFormatting>
  <conditionalFormatting sqref="A225:B225">
    <cfRule type="expression" dxfId="26" priority="20">
      <formula>$C$30="Yes"</formula>
    </cfRule>
  </conditionalFormatting>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sheetPr>
  <dimension ref="A1:H316"/>
  <sheetViews>
    <sheetView topLeftCell="A3" workbookViewId="0">
      <selection activeCell="D48" sqref="D48:F48"/>
    </sheetView>
  </sheetViews>
  <sheetFormatPr baseColWidth="10" defaultColWidth="8.5" defaultRowHeight="16" x14ac:dyDescent="0.2"/>
  <cols>
    <col min="1" max="1" width="14" style="91" customWidth="1"/>
    <col min="2" max="2" width="8.625" style="91" customWidth="1"/>
    <col min="3" max="3" width="36.125" style="91" customWidth="1"/>
    <col min="4" max="4" width="14.25" style="91" customWidth="1"/>
    <col min="5" max="5" width="11.5" style="91" customWidth="1"/>
    <col min="6" max="6" width="8.5" style="91"/>
    <col min="7" max="7" width="13.5" style="91" customWidth="1"/>
    <col min="8" max="8" width="24.25" style="91" customWidth="1"/>
    <col min="9" max="16384" width="8.5" style="91"/>
  </cols>
  <sheetData>
    <row r="1" spans="1:8" s="90" customFormat="1" ht="36" customHeight="1" x14ac:dyDescent="0.2">
      <c r="A1" s="461" t="s">
        <v>2366</v>
      </c>
      <c r="B1" s="461"/>
      <c r="C1" s="461"/>
      <c r="D1" s="461"/>
      <c r="E1" s="461"/>
      <c r="F1" s="461"/>
      <c r="G1" s="462"/>
      <c r="H1" s="122" t="str">
        <f>'HECVAT - Full'!E1</f>
        <v>Version 3.02</v>
      </c>
    </row>
    <row r="2" spans="1:8" s="90" customFormat="1" ht="26" customHeight="1" x14ac:dyDescent="0.2">
      <c r="A2" s="463"/>
      <c r="B2" s="463"/>
      <c r="C2" s="463"/>
      <c r="D2" s="463"/>
      <c r="E2" s="463"/>
      <c r="F2" s="463"/>
      <c r="G2" s="463"/>
      <c r="H2" s="463"/>
    </row>
    <row r="3" spans="1:8" s="89" customFormat="1" ht="36" customHeight="1" x14ac:dyDescent="0.2">
      <c r="A3" s="84" t="s">
        <v>2277</v>
      </c>
      <c r="B3" s="374" t="str">
        <f>'HECVAT - Full'!C7</f>
        <v xml:space="preserve">Liaison International </v>
      </c>
      <c r="C3" s="374"/>
      <c r="D3" s="84" t="s">
        <v>2279</v>
      </c>
      <c r="E3" s="374" t="str">
        <f>'HECVAT - Full'!C8</f>
        <v>CAS 3.0, WebAdMIT, Target X, Admissions by Liaison, Time to Track, SlideRoom, Analytics by Liaison, TX Insights, and EMP</v>
      </c>
      <c r="F3" s="374"/>
      <c r="G3" s="374"/>
      <c r="H3" s="374"/>
    </row>
    <row r="4" spans="1:8" s="90" customFormat="1" ht="48" customHeight="1" x14ac:dyDescent="0.2">
      <c r="A4" s="107" t="s">
        <v>2278</v>
      </c>
      <c r="B4" s="464" t="str">
        <f>'HECVAT - Full'!C9</f>
        <v xml:space="preserve">Liaison International is a software as a service company helping higher education institutions identify, recruit, and enroll best-fit students with improved outreach, application, and enrollment processes.		</v>
      </c>
      <c r="C4" s="464"/>
      <c r="D4" s="464"/>
      <c r="E4" s="464"/>
      <c r="F4" s="464"/>
      <c r="G4" s="464"/>
      <c r="H4" s="464"/>
    </row>
    <row r="5" spans="1:8" s="90" customFormat="1" ht="36" customHeight="1" x14ac:dyDescent="0.2">
      <c r="A5" s="156"/>
      <c r="B5" s="157"/>
      <c r="C5" s="157"/>
      <c r="D5" s="451" t="s">
        <v>1791</v>
      </c>
      <c r="E5" s="452"/>
      <c r="F5" s="157"/>
      <c r="G5" s="157"/>
      <c r="H5" s="158"/>
    </row>
    <row r="6" spans="1:8" ht="36" customHeight="1" x14ac:dyDescent="0.2">
      <c r="A6" s="159"/>
      <c r="B6" s="160"/>
      <c r="C6" s="160"/>
      <c r="D6" s="93">
        <f>Values!I21</f>
        <v>0.84900662251655634</v>
      </c>
      <c r="E6" s="112" t="str">
        <f>IF($D$6&gt;=0.9,"A",IF($D$6&gt;=0.8,"B",IF($D$6&gt;=0.7,"C",IF($D$6&gt;=0.6,"D","F"))))</f>
        <v>B</v>
      </c>
      <c r="F6" s="160"/>
      <c r="G6" s="160"/>
      <c r="H6" s="161"/>
    </row>
    <row r="7" spans="1:8" x14ac:dyDescent="0.2">
      <c r="A7" s="162"/>
      <c r="B7" s="163"/>
      <c r="C7" s="163"/>
      <c r="D7" s="163"/>
      <c r="E7" s="163"/>
      <c r="F7" s="163"/>
      <c r="G7" s="163"/>
      <c r="H7" s="164"/>
    </row>
    <row r="8" spans="1:8" x14ac:dyDescent="0.2">
      <c r="A8" s="162"/>
      <c r="B8" s="163"/>
      <c r="C8" s="163"/>
      <c r="D8" s="163"/>
      <c r="E8" s="163"/>
      <c r="F8" s="163"/>
      <c r="G8" s="163"/>
      <c r="H8" s="164"/>
    </row>
    <row r="9" spans="1:8" x14ac:dyDescent="0.2">
      <c r="A9" s="162"/>
      <c r="B9" s="163"/>
      <c r="C9" s="163"/>
      <c r="D9" s="163"/>
      <c r="E9" s="163"/>
      <c r="F9" s="163"/>
      <c r="G9" s="163"/>
      <c r="H9" s="164"/>
    </row>
    <row r="10" spans="1:8" x14ac:dyDescent="0.2">
      <c r="A10" s="162"/>
      <c r="B10" s="163"/>
      <c r="C10" s="163"/>
      <c r="D10" s="163"/>
      <c r="E10" s="163"/>
      <c r="F10" s="163"/>
      <c r="G10" s="163"/>
      <c r="H10" s="164"/>
    </row>
    <row r="11" spans="1:8" x14ac:dyDescent="0.2">
      <c r="A11" s="162"/>
      <c r="B11" s="163"/>
      <c r="C11" s="163"/>
      <c r="D11" s="163"/>
      <c r="E11" s="163"/>
      <c r="F11" s="163"/>
      <c r="G11" s="163"/>
      <c r="H11" s="164"/>
    </row>
    <row r="12" spans="1:8" x14ac:dyDescent="0.2">
      <c r="A12" s="162"/>
      <c r="B12" s="163"/>
      <c r="C12" s="163"/>
      <c r="D12" s="163"/>
      <c r="E12" s="163"/>
      <c r="F12" s="163"/>
      <c r="G12" s="163"/>
      <c r="H12" s="164"/>
    </row>
    <row r="13" spans="1:8" x14ac:dyDescent="0.2">
      <c r="A13" s="162"/>
      <c r="B13" s="163"/>
      <c r="C13" s="163"/>
      <c r="D13" s="163"/>
      <c r="E13" s="163"/>
      <c r="F13" s="163"/>
      <c r="G13" s="163"/>
      <c r="H13" s="164"/>
    </row>
    <row r="14" spans="1:8" x14ac:dyDescent="0.2">
      <c r="A14" s="162"/>
      <c r="B14" s="163"/>
      <c r="C14" s="163"/>
      <c r="D14" s="163"/>
      <c r="E14" s="163"/>
      <c r="F14" s="163"/>
      <c r="G14" s="163"/>
      <c r="H14" s="164"/>
    </row>
    <row r="15" spans="1:8" x14ac:dyDescent="0.2">
      <c r="A15" s="162"/>
      <c r="B15" s="163"/>
      <c r="C15" s="163"/>
      <c r="D15" s="163"/>
      <c r="E15" s="163"/>
      <c r="F15" s="163"/>
      <c r="G15" s="163"/>
      <c r="H15" s="164"/>
    </row>
    <row r="16" spans="1:8" x14ac:dyDescent="0.2">
      <c r="A16" s="162"/>
      <c r="B16" s="163"/>
      <c r="C16" s="163"/>
      <c r="D16" s="163"/>
      <c r="E16" s="163"/>
      <c r="F16" s="163"/>
      <c r="G16" s="163"/>
      <c r="H16" s="164"/>
    </row>
    <row r="17" spans="1:8" x14ac:dyDescent="0.2">
      <c r="A17" s="162"/>
      <c r="B17" s="163"/>
      <c r="C17" s="163"/>
      <c r="D17" s="163"/>
      <c r="E17" s="163"/>
      <c r="F17" s="163"/>
      <c r="G17" s="163"/>
      <c r="H17" s="164"/>
    </row>
    <row r="18" spans="1:8" x14ac:dyDescent="0.2">
      <c r="A18" s="162"/>
      <c r="B18" s="163"/>
      <c r="C18" s="163"/>
      <c r="D18" s="163"/>
      <c r="E18" s="163"/>
      <c r="F18" s="163"/>
      <c r="G18" s="163"/>
      <c r="H18" s="164"/>
    </row>
    <row r="19" spans="1:8" x14ac:dyDescent="0.2">
      <c r="A19" s="162"/>
      <c r="B19" s="163"/>
      <c r="C19" s="163"/>
      <c r="D19" s="163"/>
      <c r="E19" s="163"/>
      <c r="F19" s="163"/>
      <c r="G19" s="163"/>
      <c r="H19" s="164"/>
    </row>
    <row r="20" spans="1:8" x14ac:dyDescent="0.2">
      <c r="A20" s="162"/>
      <c r="B20" s="163"/>
      <c r="C20" s="163"/>
      <c r="D20" s="163"/>
      <c r="E20" s="163"/>
      <c r="F20" s="163"/>
      <c r="G20" s="163"/>
      <c r="H20" s="164"/>
    </row>
    <row r="21" spans="1:8" x14ac:dyDescent="0.2">
      <c r="A21" s="162"/>
      <c r="B21" s="163"/>
      <c r="C21" s="163"/>
      <c r="D21" s="163"/>
      <c r="E21" s="163"/>
      <c r="F21" s="163"/>
      <c r="G21" s="163"/>
      <c r="H21" s="164"/>
    </row>
    <row r="22" spans="1:8" x14ac:dyDescent="0.2">
      <c r="A22" s="162"/>
      <c r="B22" s="163"/>
      <c r="C22" s="163"/>
      <c r="D22" s="163"/>
      <c r="E22" s="163"/>
      <c r="F22" s="163"/>
      <c r="G22" s="163"/>
      <c r="H22" s="164"/>
    </row>
    <row r="23" spans="1:8" x14ac:dyDescent="0.2">
      <c r="A23" s="162"/>
      <c r="B23" s="163"/>
      <c r="C23" s="163"/>
      <c r="D23" s="163"/>
      <c r="E23" s="163"/>
      <c r="F23" s="163"/>
      <c r="G23" s="163"/>
      <c r="H23" s="164"/>
    </row>
    <row r="24" spans="1:8" x14ac:dyDescent="0.2">
      <c r="A24" s="162"/>
      <c r="B24" s="163"/>
      <c r="C24" s="163"/>
      <c r="D24" s="163"/>
      <c r="E24" s="163"/>
      <c r="F24" s="163"/>
      <c r="G24" s="163"/>
      <c r="H24" s="164"/>
    </row>
    <row r="25" spans="1:8" x14ac:dyDescent="0.2">
      <c r="A25" s="162"/>
      <c r="B25" s="163"/>
      <c r="C25" s="163"/>
      <c r="D25" s="163"/>
      <c r="E25" s="163"/>
      <c r="F25" s="163"/>
      <c r="G25" s="163"/>
      <c r="H25" s="164"/>
    </row>
    <row r="26" spans="1:8" x14ac:dyDescent="0.2">
      <c r="A26" s="162"/>
      <c r="B26" s="163"/>
      <c r="C26" s="163"/>
      <c r="D26" s="163"/>
      <c r="E26" s="163"/>
      <c r="F26" s="163"/>
      <c r="G26" s="163"/>
      <c r="H26" s="164"/>
    </row>
    <row r="27" spans="1:8" x14ac:dyDescent="0.2">
      <c r="A27" s="162"/>
      <c r="B27" s="163"/>
      <c r="C27" s="163"/>
      <c r="D27" s="163"/>
      <c r="E27" s="163"/>
      <c r="F27" s="163"/>
      <c r="G27" s="163"/>
      <c r="H27" s="164"/>
    </row>
    <row r="28" spans="1:8" x14ac:dyDescent="0.2">
      <c r="A28" s="162"/>
      <c r="B28" s="163"/>
      <c r="C28" s="163"/>
      <c r="D28" s="163"/>
      <c r="E28" s="163"/>
      <c r="F28" s="163"/>
      <c r="G28" s="163"/>
      <c r="H28" s="164"/>
    </row>
    <row r="29" spans="1:8" x14ac:dyDescent="0.2">
      <c r="A29" s="162"/>
      <c r="B29" s="163"/>
      <c r="C29" s="163"/>
      <c r="D29" s="163"/>
      <c r="E29" s="163"/>
      <c r="F29" s="163"/>
      <c r="G29" s="163"/>
      <c r="H29" s="164"/>
    </row>
    <row r="30" spans="1:8" x14ac:dyDescent="0.2">
      <c r="A30" s="162"/>
      <c r="B30" s="163"/>
      <c r="C30" s="163"/>
      <c r="D30" s="163"/>
      <c r="E30" s="163"/>
      <c r="F30" s="163"/>
      <c r="G30" s="163"/>
      <c r="H30" s="164"/>
    </row>
    <row r="31" spans="1:8" x14ac:dyDescent="0.2">
      <c r="A31" s="162"/>
      <c r="B31" s="163"/>
      <c r="C31" s="163"/>
      <c r="D31" s="163"/>
      <c r="E31" s="163"/>
      <c r="F31" s="163"/>
      <c r="G31" s="163"/>
      <c r="H31" s="164"/>
    </row>
    <row r="32" spans="1:8" x14ac:dyDescent="0.2">
      <c r="A32" s="162"/>
      <c r="B32" s="163"/>
      <c r="C32" s="163"/>
      <c r="D32" s="163"/>
      <c r="E32" s="163"/>
      <c r="F32" s="163"/>
      <c r="G32" s="163"/>
      <c r="H32" s="164"/>
    </row>
    <row r="33" spans="1:8" x14ac:dyDescent="0.2">
      <c r="A33" s="162"/>
      <c r="B33" s="163"/>
      <c r="C33" s="163"/>
      <c r="D33" s="163"/>
      <c r="E33" s="163"/>
      <c r="F33" s="163"/>
      <c r="G33" s="163"/>
      <c r="H33" s="164"/>
    </row>
    <row r="34" spans="1:8" x14ac:dyDescent="0.2">
      <c r="A34" s="162"/>
      <c r="B34" s="163"/>
      <c r="C34" s="163"/>
      <c r="D34" s="163"/>
      <c r="E34" s="163"/>
      <c r="F34" s="163"/>
      <c r="G34" s="163"/>
      <c r="H34" s="164"/>
    </row>
    <row r="35" spans="1:8" x14ac:dyDescent="0.2">
      <c r="A35" s="162"/>
      <c r="B35" s="163"/>
      <c r="C35" s="163"/>
      <c r="D35" s="163"/>
      <c r="E35" s="163"/>
      <c r="F35" s="163"/>
      <c r="G35" s="163"/>
      <c r="H35" s="164"/>
    </row>
    <row r="36" spans="1:8" x14ac:dyDescent="0.2">
      <c r="A36" s="162"/>
      <c r="B36" s="163"/>
      <c r="C36" s="163"/>
      <c r="D36" s="163"/>
      <c r="E36" s="163"/>
      <c r="F36" s="163"/>
      <c r="G36" s="163"/>
      <c r="H36" s="164"/>
    </row>
    <row r="37" spans="1:8" x14ac:dyDescent="0.2">
      <c r="A37" s="162"/>
      <c r="B37" s="163"/>
      <c r="C37" s="163"/>
      <c r="D37" s="163"/>
      <c r="E37" s="163"/>
      <c r="F37" s="163"/>
      <c r="G37" s="163"/>
      <c r="H37" s="164"/>
    </row>
    <row r="38" spans="1:8" x14ac:dyDescent="0.2">
      <c r="A38" s="162"/>
      <c r="B38" s="163"/>
      <c r="C38" s="163"/>
      <c r="D38" s="163"/>
      <c r="E38" s="163"/>
      <c r="F38" s="163"/>
      <c r="G38" s="163"/>
      <c r="H38" s="164"/>
    </row>
    <row r="39" spans="1:8" x14ac:dyDescent="0.2">
      <c r="A39" s="162"/>
      <c r="B39" s="163"/>
      <c r="C39" s="163"/>
      <c r="D39" s="163"/>
      <c r="E39" s="163"/>
      <c r="F39" s="163"/>
      <c r="G39" s="163"/>
      <c r="H39" s="164"/>
    </row>
    <row r="40" spans="1:8" x14ac:dyDescent="0.2">
      <c r="A40" s="162"/>
      <c r="B40" s="163"/>
      <c r="C40" s="163"/>
      <c r="D40" s="163"/>
      <c r="E40" s="163"/>
      <c r="F40" s="163"/>
      <c r="G40" s="163"/>
      <c r="H40" s="164"/>
    </row>
    <row r="41" spans="1:8" x14ac:dyDescent="0.2">
      <c r="A41" s="162"/>
      <c r="B41" s="163"/>
      <c r="C41" s="163"/>
      <c r="D41" s="163"/>
      <c r="E41" s="163"/>
      <c r="F41" s="163"/>
      <c r="G41" s="163"/>
      <c r="H41" s="164"/>
    </row>
    <row r="42" spans="1:8" x14ac:dyDescent="0.2">
      <c r="A42" s="162"/>
      <c r="B42" s="163"/>
      <c r="C42" s="163"/>
      <c r="D42" s="163"/>
      <c r="E42" s="163"/>
      <c r="F42" s="163"/>
      <c r="G42" s="163"/>
      <c r="H42" s="164"/>
    </row>
    <row r="43" spans="1:8" x14ac:dyDescent="0.2">
      <c r="A43" s="162"/>
      <c r="B43" s="163"/>
      <c r="C43" s="163"/>
      <c r="D43" s="163"/>
      <c r="E43" s="163"/>
      <c r="F43" s="163"/>
      <c r="G43" s="163"/>
      <c r="H43" s="164"/>
    </row>
    <row r="44" spans="1:8" x14ac:dyDescent="0.2">
      <c r="A44" s="162"/>
      <c r="B44" s="163"/>
      <c r="C44" s="163"/>
      <c r="D44" s="163"/>
      <c r="E44" s="163"/>
      <c r="F44" s="163"/>
      <c r="G44" s="163"/>
      <c r="H44" s="164"/>
    </row>
    <row r="45" spans="1:8" x14ac:dyDescent="0.2">
      <c r="A45" s="165"/>
      <c r="B45" s="166"/>
      <c r="C45" s="166"/>
      <c r="D45" s="166"/>
      <c r="E45" s="166"/>
      <c r="F45" s="166"/>
      <c r="G45" s="166"/>
      <c r="H45" s="167"/>
    </row>
    <row r="46" spans="1:8" ht="48" customHeight="1" x14ac:dyDescent="0.2">
      <c r="A46" s="453" t="s">
        <v>1805</v>
      </c>
      <c r="B46" s="454"/>
      <c r="C46" s="454"/>
      <c r="D46" s="454"/>
      <c r="E46" s="454"/>
      <c r="F46" s="454"/>
      <c r="G46" s="454"/>
      <c r="H46" s="455"/>
    </row>
    <row r="47" spans="1:8" s="90" customFormat="1" ht="36" customHeight="1" x14ac:dyDescent="0.2">
      <c r="A47" s="456"/>
      <c r="B47" s="457"/>
      <c r="C47" s="457"/>
      <c r="D47" s="457"/>
      <c r="E47" s="457"/>
      <c r="F47" s="458"/>
      <c r="G47" s="459" t="s">
        <v>2280</v>
      </c>
      <c r="H47" s="460"/>
    </row>
    <row r="48" spans="1:8" s="92" customFormat="1" ht="60" customHeight="1" x14ac:dyDescent="0.2">
      <c r="A48" s="94" t="str">
        <f>'High Risk Non-Compliant'!B4</f>
        <v>Question</v>
      </c>
      <c r="B48" s="449" t="str">
        <f>'High Risk Non-Compliant'!C4</f>
        <v>Additional Info</v>
      </c>
      <c r="C48" s="449"/>
      <c r="D48" s="450" t="str">
        <f>'High Risk Non-Compliant'!D4</f>
        <v>HIPAA</v>
      </c>
      <c r="E48" s="450"/>
      <c r="F48" s="450"/>
      <c r="G48" s="117">
        <f>'Analyst Report'!B10</f>
        <v>0</v>
      </c>
      <c r="H48" s="116" t="e">
        <f>VLOOKUP('Analyst Report'!B10,Values!A60:B66,2)</f>
        <v>#N/A</v>
      </c>
    </row>
    <row r="49" spans="1:8" ht="144" customHeight="1" x14ac:dyDescent="0.2">
      <c r="A49" s="96" t="str">
        <f>'High Risk Non-Compliant'!B5</f>
        <v>Does your product process protected health information (PHI) or any data covered by the Health Insurance Portability and Accountability Act?</v>
      </c>
      <c r="B49" s="445">
        <f>'High Risk Non-Compliant'!C5</f>
        <v>0</v>
      </c>
      <c r="C49" s="445"/>
      <c r="D49" s="446" t="str">
        <f>'High Risk Non-Compliant'!D5</f>
        <v>Discovery</v>
      </c>
      <c r="E49" s="446"/>
      <c r="F49" s="446"/>
      <c r="G49" s="95" t="e">
        <f>IF(VLOOKUP(A49,'High Risk Non-Compliant'!B:K,$H$48,FALSE)=0,"N/A",VLOOKUP(A49,'High Risk Non-Compliant'!B:K,$H$48,FALSE))</f>
        <v>#REF!</v>
      </c>
      <c r="H49" s="95" t="e">
        <f>IF(G49="N/A","N/A",VLOOKUP(G49,'Crosswalk Detail'!A:B,2,FALSE))</f>
        <v>#REF!</v>
      </c>
    </row>
    <row r="50" spans="1:8" ht="144" customHeight="1" x14ac:dyDescent="0.2">
      <c r="A50" s="96" t="str">
        <f>'High Risk Non-Compliant'!B6</f>
        <v>Will institution data be shared with or hosted by any third parties? (e.g. any entity not wholly-owned by your company is considered a third-party)</v>
      </c>
      <c r="B50" s="445">
        <f>'High Risk Non-Compliant'!C6</f>
        <v>0</v>
      </c>
      <c r="C50" s="445"/>
      <c r="D50" s="446" t="str">
        <f>'High Risk Non-Compliant'!D6</f>
        <v>(blank)</v>
      </c>
      <c r="E50" s="446"/>
      <c r="F50" s="446"/>
      <c r="G50" s="95" t="e">
        <f>IF(VLOOKUP(A50,'High Risk Non-Compliant'!B:K,$H$48,FALSE)=0,"N/A",VLOOKUP(A50,'High Risk Non-Compliant'!B:K,$H$48,FALSE))</f>
        <v>#REF!</v>
      </c>
      <c r="H50" s="95" t="e">
        <f>IF(G50="N/A","N/A",VLOOKUP(G50,'Crosswalk Detail'!A:B,2,FALSE))</f>
        <v>#REF!</v>
      </c>
    </row>
    <row r="51" spans="1:8" ht="144" customHeight="1" x14ac:dyDescent="0.2">
      <c r="A51" s="96" t="str">
        <f>'High Risk Non-Compliant'!B7</f>
        <v>Do you have a well documented Business Continuity Plan (BCP) that is tested annually?</v>
      </c>
      <c r="B51" s="445">
        <f>'High Risk Non-Compliant'!C7</f>
        <v>0</v>
      </c>
      <c r="C51" s="445"/>
      <c r="D51" s="446" t="str">
        <f>'High Risk Non-Compliant'!D7</f>
        <v>(blank)</v>
      </c>
      <c r="E51" s="446"/>
      <c r="F51" s="446"/>
      <c r="G51" s="95" t="e">
        <f>IF(VLOOKUP(A51,'High Risk Non-Compliant'!B:K,$H$48,FALSE)=0,"N/A",VLOOKUP(A51,'High Risk Non-Compliant'!B:K,$H$48,FALSE))</f>
        <v>#REF!</v>
      </c>
      <c r="H51" s="95" t="e">
        <f>IF(G51="N/A","N/A",VLOOKUP(G51,'Crosswalk Detail'!A:B,2,FALSE))</f>
        <v>#REF!</v>
      </c>
    </row>
    <row r="52" spans="1:8" ht="144" customHeight="1" x14ac:dyDescent="0.2">
      <c r="A52" s="96" t="str">
        <f>'High Risk Non-Compliant'!B8</f>
        <v>Do you have a well documented Disaster Recovery Plan (DRP) that is tested annually?</v>
      </c>
      <c r="B52" s="445">
        <f>'High Risk Non-Compliant'!C8</f>
        <v>0</v>
      </c>
      <c r="C52" s="445"/>
      <c r="D52" s="446" t="str">
        <f>'High Risk Non-Compliant'!D8</f>
        <v>(blank)</v>
      </c>
      <c r="E52" s="446"/>
      <c r="F52" s="446"/>
      <c r="G52" s="95" t="e">
        <f>IF(VLOOKUP(A52,'High Risk Non-Compliant'!B:K,$H$48,FALSE)=0,"N/A",VLOOKUP(A52,'High Risk Non-Compliant'!B:K,$H$48,FALSE))</f>
        <v>#REF!</v>
      </c>
      <c r="H52" s="95" t="e">
        <f>IF(G52="N/A","N/A",VLOOKUP(G52,'Crosswalk Detail'!A:B,2,FALSE))</f>
        <v>#REF!</v>
      </c>
    </row>
    <row r="53" spans="1:8" ht="144" customHeight="1" x14ac:dyDescent="0.2">
      <c r="A53" s="96" t="str">
        <f>'High Risk Non-Compliant'!B9</f>
        <v>Is the vended product designed to process or store Credit Card information?</v>
      </c>
      <c r="B53" s="445">
        <f>'High Risk Non-Compliant'!C9</f>
        <v>0</v>
      </c>
      <c r="C53" s="445"/>
      <c r="D53" s="446" t="str">
        <f>'High Risk Non-Compliant'!D9</f>
        <v>(blank)</v>
      </c>
      <c r="E53" s="446"/>
      <c r="F53" s="446"/>
      <c r="G53" s="95" t="e">
        <f>IF(VLOOKUP(A53,'High Risk Non-Compliant'!B:K,$H$48,FALSE)=0,"N/A",VLOOKUP(A53,'High Risk Non-Compliant'!B:K,$H$48,FALSE))</f>
        <v>#REF!</v>
      </c>
      <c r="H53" s="95" t="e">
        <f>IF(G53="N/A","N/A",VLOOKUP(G53,'Crosswalk Detail'!A:B,2,FALSE))</f>
        <v>#REF!</v>
      </c>
    </row>
    <row r="54" spans="1:8" ht="144" customHeight="1" x14ac:dyDescent="0.2">
      <c r="A54" s="96">
        <f>'High Risk Non-Compliant'!B10</f>
        <v>0</v>
      </c>
      <c r="B54" s="447">
        <f>'High Risk Non-Compliant'!C10</f>
        <v>0</v>
      </c>
      <c r="C54" s="447"/>
      <c r="D54" s="446">
        <f>'High Risk Non-Compliant'!D10</f>
        <v>0</v>
      </c>
      <c r="E54" s="446"/>
      <c r="F54" s="446"/>
      <c r="G54" s="95" t="e">
        <f>IF(VLOOKUP(A54,'High Risk Non-Compliant'!B:K,$H$48,FALSE)=0,"N/A",VLOOKUP(A54,'High Risk Non-Compliant'!B:K,$H$48,FALSE))</f>
        <v>#REF!</v>
      </c>
      <c r="H54" s="95" t="e">
        <f>IF(G54="N/A","N/A",VLOOKUP(G54,'Crosswalk Detail'!A:B,2,FALSE))</f>
        <v>#REF!</v>
      </c>
    </row>
    <row r="55" spans="1:8" ht="144" customHeight="1" x14ac:dyDescent="0.2">
      <c r="A55" s="96">
        <f>'High Risk Non-Compliant'!B11</f>
        <v>0</v>
      </c>
      <c r="B55" s="445">
        <f>'High Risk Non-Compliant'!C11</f>
        <v>0</v>
      </c>
      <c r="C55" s="445"/>
      <c r="D55" s="446">
        <f>'High Risk Non-Compliant'!D11</f>
        <v>0</v>
      </c>
      <c r="E55" s="446"/>
      <c r="F55" s="446"/>
      <c r="G55" s="95" t="e">
        <f>IF(VLOOKUP(A55,'High Risk Non-Compliant'!B:K,$H$48,FALSE)=0,"N/A",VLOOKUP(A55,'High Risk Non-Compliant'!B:K,$H$48,FALSE))</f>
        <v>#REF!</v>
      </c>
      <c r="H55" s="95" t="e">
        <f>IF(G55="N/A","N/A",VLOOKUP(G55,'Crosswalk Detail'!A:B,2,FALSE))</f>
        <v>#REF!</v>
      </c>
    </row>
    <row r="56" spans="1:8" ht="144" customHeight="1" x14ac:dyDescent="0.2">
      <c r="A56" s="96">
        <f>'High Risk Non-Compliant'!B12</f>
        <v>0</v>
      </c>
      <c r="B56" s="445">
        <f>'High Risk Non-Compliant'!C12</f>
        <v>0</v>
      </c>
      <c r="C56" s="445"/>
      <c r="D56" s="446">
        <f>'High Risk Non-Compliant'!D12</f>
        <v>0</v>
      </c>
      <c r="E56" s="446"/>
      <c r="F56" s="446"/>
      <c r="G56" s="95" t="e">
        <f>IF(VLOOKUP(A56,'High Risk Non-Compliant'!B:K,$H$48,FALSE)=0,"N/A",VLOOKUP(A56,'High Risk Non-Compliant'!B:K,$H$48,FALSE))</f>
        <v>#REF!</v>
      </c>
      <c r="H56" s="95" t="e">
        <f>IF(G56="N/A","N/A",VLOOKUP(G56,'Crosswalk Detail'!A:B,2,FALSE))</f>
        <v>#REF!</v>
      </c>
    </row>
    <row r="57" spans="1:8" ht="144" customHeight="1" x14ac:dyDescent="0.2">
      <c r="A57" s="96">
        <f>'High Risk Non-Compliant'!B13</f>
        <v>0</v>
      </c>
      <c r="B57" s="445">
        <f>'High Risk Non-Compliant'!C13</f>
        <v>0</v>
      </c>
      <c r="C57" s="445"/>
      <c r="D57" s="446">
        <f>'High Risk Non-Compliant'!D13</f>
        <v>0</v>
      </c>
      <c r="E57" s="446"/>
      <c r="F57" s="446"/>
      <c r="G57" s="95" t="e">
        <f>IF(VLOOKUP(A57,'High Risk Non-Compliant'!B:K,$H$48,FALSE)=0,"N/A",VLOOKUP(A57,'High Risk Non-Compliant'!B:K,$H$48,FALSE))</f>
        <v>#REF!</v>
      </c>
      <c r="H57" s="95" t="e">
        <f>IF(G57="N/A","N/A",VLOOKUP(G57,'Crosswalk Detail'!A:B,2,FALSE))</f>
        <v>#REF!</v>
      </c>
    </row>
    <row r="58" spans="1:8" ht="144" customHeight="1" x14ac:dyDescent="0.2">
      <c r="A58" s="96">
        <f>'High Risk Non-Compliant'!B14</f>
        <v>0</v>
      </c>
      <c r="B58" s="445">
        <f>'High Risk Non-Compliant'!C14</f>
        <v>0</v>
      </c>
      <c r="C58" s="445"/>
      <c r="D58" s="446">
        <f>'High Risk Non-Compliant'!D14</f>
        <v>0</v>
      </c>
      <c r="E58" s="446"/>
      <c r="F58" s="446"/>
      <c r="G58" s="95" t="e">
        <f>IF(VLOOKUP(A58,'High Risk Non-Compliant'!B:K,$H$48,FALSE)=0,"N/A",VLOOKUP(A58,'High Risk Non-Compliant'!B:K,$H$48,FALSE))</f>
        <v>#REF!</v>
      </c>
      <c r="H58" s="95" t="e">
        <f>IF(G58="N/A","N/A",VLOOKUP(G58,'Crosswalk Detail'!A:B,2,FALSE))</f>
        <v>#REF!</v>
      </c>
    </row>
    <row r="59" spans="1:8" ht="144" customHeight="1" x14ac:dyDescent="0.2">
      <c r="A59" s="96">
        <f>'High Risk Non-Compliant'!B15</f>
        <v>0</v>
      </c>
      <c r="B59" s="445">
        <f>'High Risk Non-Compliant'!C15</f>
        <v>0</v>
      </c>
      <c r="C59" s="445"/>
      <c r="D59" s="446">
        <f>'High Risk Non-Compliant'!D15</f>
        <v>0</v>
      </c>
      <c r="E59" s="446"/>
      <c r="F59" s="446"/>
      <c r="G59" s="95" t="e">
        <f>IF(VLOOKUP(A59,'High Risk Non-Compliant'!B:K,$H$48,FALSE)=0,"N/A",VLOOKUP(A59,'High Risk Non-Compliant'!B:K,$H$48,FALSE))</f>
        <v>#REF!</v>
      </c>
      <c r="H59" s="95" t="e">
        <f>IF(G59="N/A","N/A",VLOOKUP(G59,'Crosswalk Detail'!A:B,2,FALSE))</f>
        <v>#REF!</v>
      </c>
    </row>
    <row r="60" spans="1:8" ht="144" customHeight="1" x14ac:dyDescent="0.2">
      <c r="A60" s="96">
        <f>'High Risk Non-Compliant'!B16</f>
        <v>0</v>
      </c>
      <c r="B60" s="445">
        <f>'High Risk Non-Compliant'!C16</f>
        <v>0</v>
      </c>
      <c r="C60" s="445"/>
      <c r="D60" s="446">
        <f>'High Risk Non-Compliant'!D16</f>
        <v>0</v>
      </c>
      <c r="E60" s="446"/>
      <c r="F60" s="446"/>
      <c r="G60" s="95" t="e">
        <f>IF(VLOOKUP(A60,'High Risk Non-Compliant'!B:K,$H$48,FALSE)=0,"N/A",VLOOKUP(A60,'High Risk Non-Compliant'!B:K,$H$48,FALSE))</f>
        <v>#REF!</v>
      </c>
      <c r="H60" s="95" t="e">
        <f>IF(G60="N/A","N/A",VLOOKUP(G60,'Crosswalk Detail'!A:B,2,FALSE))</f>
        <v>#REF!</v>
      </c>
    </row>
    <row r="61" spans="1:8" ht="144" customHeight="1" x14ac:dyDescent="0.2">
      <c r="A61" s="96">
        <f>'High Risk Non-Compliant'!B17</f>
        <v>0</v>
      </c>
      <c r="B61" s="445">
        <f>'High Risk Non-Compliant'!C17</f>
        <v>0</v>
      </c>
      <c r="C61" s="445"/>
      <c r="D61" s="446">
        <f>'High Risk Non-Compliant'!D17</f>
        <v>0</v>
      </c>
      <c r="E61" s="446"/>
      <c r="F61" s="446"/>
      <c r="G61" s="95" t="e">
        <f>IF(VLOOKUP(A61,'High Risk Non-Compliant'!B:K,$H$48,FALSE)=0,"N/A",VLOOKUP(A61,'High Risk Non-Compliant'!B:K,$H$48,FALSE))</f>
        <v>#REF!</v>
      </c>
      <c r="H61" s="95" t="e">
        <f>IF(G61="N/A","N/A",VLOOKUP(G61,'Crosswalk Detail'!A:B,2,FALSE))</f>
        <v>#REF!</v>
      </c>
    </row>
    <row r="62" spans="1:8" ht="144" customHeight="1" x14ac:dyDescent="0.2">
      <c r="A62" s="96">
        <f>'High Risk Non-Compliant'!B18</f>
        <v>0</v>
      </c>
      <c r="B62" s="445">
        <f>'High Risk Non-Compliant'!C18</f>
        <v>0</v>
      </c>
      <c r="C62" s="445"/>
      <c r="D62" s="446">
        <f>'High Risk Non-Compliant'!D18</f>
        <v>0</v>
      </c>
      <c r="E62" s="446"/>
      <c r="F62" s="446"/>
      <c r="G62" s="95" t="e">
        <f>IF(VLOOKUP(A62,'High Risk Non-Compliant'!B:K,$H$48,FALSE)=0,"N/A",VLOOKUP(A62,'High Risk Non-Compliant'!B:K,$H$48,FALSE))</f>
        <v>#REF!</v>
      </c>
      <c r="H62" s="95" t="e">
        <f>IF(G62="N/A","N/A",VLOOKUP(G62,'Crosswalk Detail'!A:B,2,FALSE))</f>
        <v>#REF!</v>
      </c>
    </row>
    <row r="63" spans="1:8" ht="144" customHeight="1" x14ac:dyDescent="0.2">
      <c r="A63" s="96">
        <f>'High Risk Non-Compliant'!B19</f>
        <v>0</v>
      </c>
      <c r="B63" s="445">
        <f>'High Risk Non-Compliant'!C19</f>
        <v>0</v>
      </c>
      <c r="C63" s="445"/>
      <c r="D63" s="446">
        <f>'High Risk Non-Compliant'!D19</f>
        <v>0</v>
      </c>
      <c r="E63" s="446"/>
      <c r="F63" s="446"/>
      <c r="G63" s="95" t="e">
        <f>IF(VLOOKUP(A63,'High Risk Non-Compliant'!B:K,$H$48,FALSE)=0,"N/A",VLOOKUP(A63,'High Risk Non-Compliant'!B:K,$H$48,FALSE))</f>
        <v>#REF!</v>
      </c>
      <c r="H63" s="95" t="e">
        <f>IF(G63="N/A","N/A",VLOOKUP(G63,'Crosswalk Detail'!A:B,2,FALSE))</f>
        <v>#REF!</v>
      </c>
    </row>
    <row r="64" spans="1:8" ht="144" customHeight="1" x14ac:dyDescent="0.2">
      <c r="A64" s="96">
        <f>'High Risk Non-Compliant'!B20</f>
        <v>0</v>
      </c>
      <c r="B64" s="445">
        <f>'High Risk Non-Compliant'!C20</f>
        <v>0</v>
      </c>
      <c r="C64" s="445"/>
      <c r="D64" s="446">
        <f>'High Risk Non-Compliant'!D20</f>
        <v>0</v>
      </c>
      <c r="E64" s="446"/>
      <c r="F64" s="446"/>
      <c r="G64" s="95" t="e">
        <f>IF(VLOOKUP(A64,'High Risk Non-Compliant'!B:K,$H$48,FALSE)=0,"N/A",VLOOKUP(A64,'High Risk Non-Compliant'!B:K,$H$48,FALSE))</f>
        <v>#REF!</v>
      </c>
      <c r="H64" s="95" t="e">
        <f>IF(G64="N/A","N/A",VLOOKUP(G64,'Crosswalk Detail'!A:B,2,FALSE))</f>
        <v>#REF!</v>
      </c>
    </row>
    <row r="65" spans="1:8" ht="144" customHeight="1" x14ac:dyDescent="0.2">
      <c r="A65" s="96">
        <f>'High Risk Non-Compliant'!B21</f>
        <v>0</v>
      </c>
      <c r="B65" s="445">
        <f>'High Risk Non-Compliant'!C21</f>
        <v>0</v>
      </c>
      <c r="C65" s="445"/>
      <c r="D65" s="446">
        <f>'High Risk Non-Compliant'!D21</f>
        <v>0</v>
      </c>
      <c r="E65" s="446"/>
      <c r="F65" s="446"/>
      <c r="G65" s="95" t="e">
        <f>IF(VLOOKUP(A65,'High Risk Non-Compliant'!B:K,$H$48,FALSE)=0,"N/A",VLOOKUP(A65,'High Risk Non-Compliant'!B:K,$H$48,FALSE))</f>
        <v>#REF!</v>
      </c>
      <c r="H65" s="95" t="e">
        <f>IF(G65="N/A","N/A",VLOOKUP(G65,'Crosswalk Detail'!A:B,2,FALSE))</f>
        <v>#REF!</v>
      </c>
    </row>
    <row r="66" spans="1:8" ht="144" customHeight="1" x14ac:dyDescent="0.2">
      <c r="A66" s="96">
        <f>'High Risk Non-Compliant'!B22</f>
        <v>0</v>
      </c>
      <c r="B66" s="445">
        <f>'High Risk Non-Compliant'!C22</f>
        <v>0</v>
      </c>
      <c r="C66" s="445"/>
      <c r="D66" s="446">
        <f>'High Risk Non-Compliant'!D22</f>
        <v>0</v>
      </c>
      <c r="E66" s="446"/>
      <c r="F66" s="446"/>
      <c r="G66" s="95" t="e">
        <f>IF(VLOOKUP(A66,'High Risk Non-Compliant'!B:K,$H$48,FALSE)=0,"N/A",VLOOKUP(A66,'High Risk Non-Compliant'!B:K,$H$48,FALSE))</f>
        <v>#REF!</v>
      </c>
      <c r="H66" s="95" t="e">
        <f>IF(G66="N/A","N/A",VLOOKUP(G66,'Crosswalk Detail'!A:B,2,FALSE))</f>
        <v>#REF!</v>
      </c>
    </row>
    <row r="67" spans="1:8" ht="144" customHeight="1" x14ac:dyDescent="0.2">
      <c r="A67" s="96">
        <f>'High Risk Non-Compliant'!B23</f>
        <v>0</v>
      </c>
      <c r="B67" s="445">
        <f>'High Risk Non-Compliant'!C23</f>
        <v>0</v>
      </c>
      <c r="C67" s="445"/>
      <c r="D67" s="446">
        <f>'High Risk Non-Compliant'!D23</f>
        <v>0</v>
      </c>
      <c r="E67" s="446"/>
      <c r="F67" s="446"/>
      <c r="G67" s="95" t="e">
        <f>IF(VLOOKUP(A67,'High Risk Non-Compliant'!B:K,$H$48,FALSE)=0,"N/A",VLOOKUP(A67,'High Risk Non-Compliant'!B:K,$H$48,FALSE))</f>
        <v>#REF!</v>
      </c>
      <c r="H67" s="95" t="e">
        <f>IF(G67="N/A","N/A",VLOOKUP(G67,'Crosswalk Detail'!A:B,2,FALSE))</f>
        <v>#REF!</v>
      </c>
    </row>
    <row r="68" spans="1:8" ht="144" customHeight="1" x14ac:dyDescent="0.2">
      <c r="A68" s="96">
        <f>'High Risk Non-Compliant'!B24</f>
        <v>0</v>
      </c>
      <c r="B68" s="445">
        <f>'High Risk Non-Compliant'!C24</f>
        <v>0</v>
      </c>
      <c r="C68" s="445"/>
      <c r="D68" s="446">
        <f>'High Risk Non-Compliant'!D24</f>
        <v>0</v>
      </c>
      <c r="E68" s="446"/>
      <c r="F68" s="446"/>
      <c r="G68" s="95" t="e">
        <f>IF(VLOOKUP(A68,'High Risk Non-Compliant'!B:K,$H$48,FALSE)=0,"N/A",VLOOKUP(A68,'High Risk Non-Compliant'!B:K,$H$48,FALSE))</f>
        <v>#REF!</v>
      </c>
      <c r="H68" s="95" t="e">
        <f>IF(G68="N/A","N/A",VLOOKUP(G68,'Crosswalk Detail'!A:B,2,FALSE))</f>
        <v>#REF!</v>
      </c>
    </row>
    <row r="69" spans="1:8" ht="144" customHeight="1" x14ac:dyDescent="0.2">
      <c r="A69" s="96">
        <f>'High Risk Non-Compliant'!B25</f>
        <v>0</v>
      </c>
      <c r="B69" s="445">
        <f>'High Risk Non-Compliant'!C25</f>
        <v>0</v>
      </c>
      <c r="C69" s="445"/>
      <c r="D69" s="446">
        <f>'High Risk Non-Compliant'!D25</f>
        <v>0</v>
      </c>
      <c r="E69" s="446"/>
      <c r="F69" s="446"/>
      <c r="G69" s="95" t="e">
        <f>IF(VLOOKUP(A69,'High Risk Non-Compliant'!B:K,$H$48,FALSE)=0,"N/A",VLOOKUP(A69,'High Risk Non-Compliant'!B:K,$H$48,FALSE))</f>
        <v>#REF!</v>
      </c>
      <c r="H69" s="95" t="e">
        <f>IF(G69="N/A","N/A",VLOOKUP(G69,'Crosswalk Detail'!A:B,2,FALSE))</f>
        <v>#REF!</v>
      </c>
    </row>
    <row r="70" spans="1:8" ht="144" customHeight="1" x14ac:dyDescent="0.2">
      <c r="A70" s="96">
        <f>'High Risk Non-Compliant'!B26</f>
        <v>0</v>
      </c>
      <c r="B70" s="445">
        <f>'High Risk Non-Compliant'!C26</f>
        <v>0</v>
      </c>
      <c r="C70" s="445"/>
      <c r="D70" s="446">
        <f>'High Risk Non-Compliant'!D26</f>
        <v>0</v>
      </c>
      <c r="E70" s="446"/>
      <c r="F70" s="446"/>
      <c r="G70" s="95" t="e">
        <f>IF(VLOOKUP(A70,'High Risk Non-Compliant'!B:K,$H$48,FALSE)=0,"N/A",VLOOKUP(A70,'High Risk Non-Compliant'!B:K,$H$48,FALSE))</f>
        <v>#REF!</v>
      </c>
      <c r="H70" s="95" t="e">
        <f>IF(G70="N/A","N/A",VLOOKUP(G70,'Crosswalk Detail'!A:B,2,FALSE))</f>
        <v>#REF!</v>
      </c>
    </row>
    <row r="71" spans="1:8" ht="144" customHeight="1" x14ac:dyDescent="0.2">
      <c r="A71" s="96">
        <f>'High Risk Non-Compliant'!B27</f>
        <v>0</v>
      </c>
      <c r="B71" s="445">
        <f>'High Risk Non-Compliant'!C27</f>
        <v>0</v>
      </c>
      <c r="C71" s="445"/>
      <c r="D71" s="446">
        <f>'High Risk Non-Compliant'!D27</f>
        <v>0</v>
      </c>
      <c r="E71" s="446"/>
      <c r="F71" s="446"/>
      <c r="G71" s="95" t="e">
        <f>IF(VLOOKUP(A71,'High Risk Non-Compliant'!B:K,$H$48,FALSE)=0,"N/A",VLOOKUP(A71,'High Risk Non-Compliant'!B:K,$H$48,FALSE))</f>
        <v>#REF!</v>
      </c>
      <c r="H71" s="95" t="e">
        <f>IF(G71="N/A","N/A",VLOOKUP(G71,'Crosswalk Detail'!A:B,2,FALSE))</f>
        <v>#REF!</v>
      </c>
    </row>
    <row r="72" spans="1:8" ht="144" customHeight="1" x14ac:dyDescent="0.2">
      <c r="A72" s="96">
        <f>'High Risk Non-Compliant'!B28</f>
        <v>0</v>
      </c>
      <c r="B72" s="445">
        <f>'High Risk Non-Compliant'!C28</f>
        <v>0</v>
      </c>
      <c r="C72" s="445"/>
      <c r="D72" s="446">
        <f>'High Risk Non-Compliant'!D28</f>
        <v>0</v>
      </c>
      <c r="E72" s="446"/>
      <c r="F72" s="446"/>
      <c r="G72" s="95" t="e">
        <f>IF(VLOOKUP(A72,'High Risk Non-Compliant'!B:K,$H$48,FALSE)=0,"N/A",VLOOKUP(A72,'High Risk Non-Compliant'!B:K,$H$48,FALSE))</f>
        <v>#REF!</v>
      </c>
      <c r="H72" s="95" t="e">
        <f>IF(G72="N/A","N/A",VLOOKUP(G72,'Crosswalk Detail'!A:B,2,FALSE))</f>
        <v>#REF!</v>
      </c>
    </row>
    <row r="73" spans="1:8" ht="144" customHeight="1" x14ac:dyDescent="0.2">
      <c r="A73" s="96">
        <f>'High Risk Non-Compliant'!B29</f>
        <v>0</v>
      </c>
      <c r="B73" s="445">
        <f>'High Risk Non-Compliant'!C29</f>
        <v>0</v>
      </c>
      <c r="C73" s="445"/>
      <c r="D73" s="446">
        <f>'High Risk Non-Compliant'!D29</f>
        <v>0</v>
      </c>
      <c r="E73" s="446"/>
      <c r="F73" s="446"/>
      <c r="G73" s="95" t="e">
        <f>IF(VLOOKUP(A73,'High Risk Non-Compliant'!B:K,$H$48,FALSE)=0,"N/A",VLOOKUP(A73,'High Risk Non-Compliant'!B:K,$H$48,FALSE))</f>
        <v>#REF!</v>
      </c>
      <c r="H73" s="95" t="e">
        <f>IF(G73="N/A","N/A",VLOOKUP(G73,'Crosswalk Detail'!A:B,2,FALSE))</f>
        <v>#REF!</v>
      </c>
    </row>
    <row r="74" spans="1:8" ht="144" customHeight="1" x14ac:dyDescent="0.2">
      <c r="A74" s="96">
        <f>'High Risk Non-Compliant'!B30</f>
        <v>0</v>
      </c>
      <c r="B74" s="445">
        <f>'High Risk Non-Compliant'!C30</f>
        <v>0</v>
      </c>
      <c r="C74" s="445"/>
      <c r="D74" s="446">
        <f>'High Risk Non-Compliant'!D30</f>
        <v>0</v>
      </c>
      <c r="E74" s="446"/>
      <c r="F74" s="446"/>
      <c r="G74" s="95" t="e">
        <f>IF(VLOOKUP(A74,'High Risk Non-Compliant'!B:K,$H$48,FALSE)=0,"N/A",VLOOKUP(A74,'High Risk Non-Compliant'!B:K,$H$48,FALSE))</f>
        <v>#REF!</v>
      </c>
      <c r="H74" s="95" t="e">
        <f>IF(G74="N/A","N/A",VLOOKUP(G74,'Crosswalk Detail'!A:B,2,FALSE))</f>
        <v>#REF!</v>
      </c>
    </row>
    <row r="75" spans="1:8" ht="144" customHeight="1" x14ac:dyDescent="0.2">
      <c r="A75" s="96">
        <f>'High Risk Non-Compliant'!B31</f>
        <v>0</v>
      </c>
      <c r="B75" s="445">
        <f>'High Risk Non-Compliant'!C31</f>
        <v>0</v>
      </c>
      <c r="C75" s="445"/>
      <c r="D75" s="446">
        <f>'High Risk Non-Compliant'!D31</f>
        <v>0</v>
      </c>
      <c r="E75" s="446"/>
      <c r="F75" s="446"/>
      <c r="G75" s="95" t="e">
        <f>IF(VLOOKUP(A75,'High Risk Non-Compliant'!B:K,$H$48,FALSE)=0,"N/A",VLOOKUP(A75,'High Risk Non-Compliant'!B:K,$H$48,FALSE))</f>
        <v>#REF!</v>
      </c>
      <c r="H75" s="95" t="e">
        <f>IF(G75="N/A","N/A",VLOOKUP(G75,'Crosswalk Detail'!A:B,2,FALSE))</f>
        <v>#REF!</v>
      </c>
    </row>
    <row r="76" spans="1:8" ht="144" customHeight="1" x14ac:dyDescent="0.2">
      <c r="A76" s="96">
        <f>'High Risk Non-Compliant'!B32</f>
        <v>0</v>
      </c>
      <c r="B76" s="445">
        <f>'High Risk Non-Compliant'!C32</f>
        <v>0</v>
      </c>
      <c r="C76" s="445"/>
      <c r="D76" s="446">
        <f>'High Risk Non-Compliant'!D32</f>
        <v>0</v>
      </c>
      <c r="E76" s="446"/>
      <c r="F76" s="446"/>
      <c r="G76" s="95" t="e">
        <f>IF(VLOOKUP(A76,'High Risk Non-Compliant'!B:K,$H$48,FALSE)=0,"N/A",VLOOKUP(A76,'High Risk Non-Compliant'!B:K,$H$48,FALSE))</f>
        <v>#REF!</v>
      </c>
      <c r="H76" s="95" t="e">
        <f>IF(G76="N/A","N/A",VLOOKUP(G76,'Crosswalk Detail'!A:B,2,FALSE))</f>
        <v>#REF!</v>
      </c>
    </row>
    <row r="77" spans="1:8" ht="144" customHeight="1" x14ac:dyDescent="0.2">
      <c r="A77" s="96">
        <f>'High Risk Non-Compliant'!B33</f>
        <v>0</v>
      </c>
      <c r="B77" s="445">
        <f>'High Risk Non-Compliant'!C33</f>
        <v>0</v>
      </c>
      <c r="C77" s="445"/>
      <c r="D77" s="446">
        <f>'High Risk Non-Compliant'!D33</f>
        <v>0</v>
      </c>
      <c r="E77" s="446"/>
      <c r="F77" s="446"/>
      <c r="G77" s="95" t="e">
        <f>IF(VLOOKUP(A77,'High Risk Non-Compliant'!B:K,$H$48,FALSE)=0,"N/A",VLOOKUP(A77,'High Risk Non-Compliant'!B:K,$H$48,FALSE))</f>
        <v>#REF!</v>
      </c>
      <c r="H77" s="95" t="e">
        <f>IF(G77="N/A","N/A",VLOOKUP(G77,'Crosswalk Detail'!A:B,2,FALSE))</f>
        <v>#REF!</v>
      </c>
    </row>
    <row r="78" spans="1:8" ht="144" customHeight="1" x14ac:dyDescent="0.2">
      <c r="A78" s="96">
        <f>'High Risk Non-Compliant'!B34</f>
        <v>0</v>
      </c>
      <c r="B78" s="445">
        <f>'High Risk Non-Compliant'!C34</f>
        <v>0</v>
      </c>
      <c r="C78" s="445"/>
      <c r="D78" s="446">
        <f>'High Risk Non-Compliant'!D34</f>
        <v>0</v>
      </c>
      <c r="E78" s="446"/>
      <c r="F78" s="446"/>
      <c r="G78" s="95" t="e">
        <f>IF(VLOOKUP(A78,'High Risk Non-Compliant'!B:K,$H$48,FALSE)=0,"N/A",VLOOKUP(A78,'High Risk Non-Compliant'!B:K,$H$48,FALSE))</f>
        <v>#REF!</v>
      </c>
      <c r="H78" s="95" t="e">
        <f>IF(G78="N/A","N/A",VLOOKUP(G78,'Crosswalk Detail'!A:B,2,FALSE))</f>
        <v>#REF!</v>
      </c>
    </row>
    <row r="79" spans="1:8" ht="144" customHeight="1" x14ac:dyDescent="0.2">
      <c r="A79" s="96">
        <f>'High Risk Non-Compliant'!B35</f>
        <v>0</v>
      </c>
      <c r="B79" s="445">
        <f>'High Risk Non-Compliant'!C35</f>
        <v>0</v>
      </c>
      <c r="C79" s="445"/>
      <c r="D79" s="446">
        <f>'High Risk Non-Compliant'!D35</f>
        <v>0</v>
      </c>
      <c r="E79" s="446"/>
      <c r="F79" s="446"/>
      <c r="G79" s="95" t="e">
        <f>IF(VLOOKUP(A79,'High Risk Non-Compliant'!B:K,$H$48,FALSE)=0,"N/A",VLOOKUP(A79,'High Risk Non-Compliant'!B:K,$H$48,FALSE))</f>
        <v>#REF!</v>
      </c>
      <c r="H79" s="95" t="e">
        <f>IF(G79="N/A","N/A",VLOOKUP(G79,'Crosswalk Detail'!A:B,2,FALSE))</f>
        <v>#REF!</v>
      </c>
    </row>
    <row r="80" spans="1:8" ht="144" customHeight="1" x14ac:dyDescent="0.2">
      <c r="A80" s="96">
        <f>'High Risk Non-Compliant'!B36</f>
        <v>0</v>
      </c>
      <c r="B80" s="445">
        <f>'High Risk Non-Compliant'!C36</f>
        <v>0</v>
      </c>
      <c r="C80" s="445"/>
      <c r="D80" s="446">
        <f>'High Risk Non-Compliant'!D36</f>
        <v>0</v>
      </c>
      <c r="E80" s="446"/>
      <c r="F80" s="446"/>
      <c r="G80" s="95" t="e">
        <f>IF(VLOOKUP(A80,'High Risk Non-Compliant'!B:K,$H$48,FALSE)=0,"N/A",VLOOKUP(A80,'High Risk Non-Compliant'!B:K,$H$48,FALSE))</f>
        <v>#REF!</v>
      </c>
      <c r="H80" s="95" t="e">
        <f>IF(G80="N/A","N/A",VLOOKUP(G80,'Crosswalk Detail'!A:B,2,FALSE))</f>
        <v>#REF!</v>
      </c>
    </row>
    <row r="81" spans="1:8" ht="144" customHeight="1" x14ac:dyDescent="0.2">
      <c r="A81" s="96">
        <f>'High Risk Non-Compliant'!B37</f>
        <v>0</v>
      </c>
      <c r="B81" s="445">
        <f>'High Risk Non-Compliant'!C37</f>
        <v>0</v>
      </c>
      <c r="C81" s="445"/>
      <c r="D81" s="446">
        <f>'High Risk Non-Compliant'!D37</f>
        <v>0</v>
      </c>
      <c r="E81" s="446"/>
      <c r="F81" s="446"/>
      <c r="G81" s="95" t="e">
        <f>IF(VLOOKUP(A81,'High Risk Non-Compliant'!B:K,$H$48,FALSE)=0,"N/A",VLOOKUP(A81,'High Risk Non-Compliant'!B:K,$H$48,FALSE))</f>
        <v>#REF!</v>
      </c>
      <c r="H81" s="95" t="e">
        <f>IF(G81="N/A","N/A",VLOOKUP(G81,'Crosswalk Detail'!A:B,2,FALSE))</f>
        <v>#REF!</v>
      </c>
    </row>
    <row r="82" spans="1:8" ht="144" customHeight="1" x14ac:dyDescent="0.2">
      <c r="A82" s="96">
        <f>'High Risk Non-Compliant'!B38</f>
        <v>0</v>
      </c>
      <c r="B82" s="445">
        <f>'High Risk Non-Compliant'!C38</f>
        <v>0</v>
      </c>
      <c r="C82" s="445"/>
      <c r="D82" s="446">
        <f>'High Risk Non-Compliant'!D38</f>
        <v>0</v>
      </c>
      <c r="E82" s="446"/>
      <c r="F82" s="446"/>
      <c r="G82" s="95" t="e">
        <f>IF(VLOOKUP(A82,'High Risk Non-Compliant'!B:K,$H$48,FALSE)=0,"N/A",VLOOKUP(A82,'High Risk Non-Compliant'!B:K,$H$48,FALSE))</f>
        <v>#REF!</v>
      </c>
      <c r="H82" s="95" t="e">
        <f>IF(G82="N/A","N/A",VLOOKUP(G82,'Crosswalk Detail'!A:B,2,FALSE))</f>
        <v>#REF!</v>
      </c>
    </row>
    <row r="83" spans="1:8" ht="144" customHeight="1" x14ac:dyDescent="0.2">
      <c r="A83" s="96">
        <f>'High Risk Non-Compliant'!B39</f>
        <v>0</v>
      </c>
      <c r="B83" s="445">
        <f>'High Risk Non-Compliant'!C39</f>
        <v>0</v>
      </c>
      <c r="C83" s="445"/>
      <c r="D83" s="446">
        <f>'High Risk Non-Compliant'!D39</f>
        <v>0</v>
      </c>
      <c r="E83" s="446"/>
      <c r="F83" s="446"/>
      <c r="G83" s="95" t="e">
        <f>IF(VLOOKUP(A83,'High Risk Non-Compliant'!B:K,$H$48,FALSE)=0,"N/A",VLOOKUP(A83,'High Risk Non-Compliant'!B:K,$H$48,FALSE))</f>
        <v>#REF!</v>
      </c>
      <c r="H83" s="95" t="e">
        <f>IF(G83="N/A","N/A",VLOOKUP(G83,'Crosswalk Detail'!A:B,2,FALSE))</f>
        <v>#REF!</v>
      </c>
    </row>
    <row r="84" spans="1:8" ht="144" customHeight="1" x14ac:dyDescent="0.2">
      <c r="A84" s="96">
        <f>'High Risk Non-Compliant'!B40</f>
        <v>0</v>
      </c>
      <c r="B84" s="445">
        <f>'High Risk Non-Compliant'!C40</f>
        <v>0</v>
      </c>
      <c r="C84" s="445"/>
      <c r="D84" s="446">
        <f>'High Risk Non-Compliant'!D40</f>
        <v>0</v>
      </c>
      <c r="E84" s="446"/>
      <c r="F84" s="446"/>
      <c r="G84" s="95" t="e">
        <f>IF(VLOOKUP(A84,'High Risk Non-Compliant'!B:K,$H$48,FALSE)=0,"N/A",VLOOKUP(A84,'High Risk Non-Compliant'!B:K,$H$48,FALSE))</f>
        <v>#REF!</v>
      </c>
      <c r="H84" s="95" t="e">
        <f>IF(G84="N/A","N/A",VLOOKUP(G84,'Crosswalk Detail'!A:B,2,FALSE))</f>
        <v>#REF!</v>
      </c>
    </row>
    <row r="85" spans="1:8" ht="144" customHeight="1" x14ac:dyDescent="0.2">
      <c r="A85" s="96">
        <f>'High Risk Non-Compliant'!B41</f>
        <v>0</v>
      </c>
      <c r="B85" s="445">
        <f>'High Risk Non-Compliant'!C41</f>
        <v>0</v>
      </c>
      <c r="C85" s="445"/>
      <c r="D85" s="446">
        <f>'High Risk Non-Compliant'!D41</f>
        <v>0</v>
      </c>
      <c r="E85" s="446"/>
      <c r="F85" s="446"/>
      <c r="G85" s="95" t="e">
        <f>IF(VLOOKUP(A85,'High Risk Non-Compliant'!B:K,$H$48,FALSE)=0,"N/A",VLOOKUP(A85,'High Risk Non-Compliant'!B:K,$H$48,FALSE))</f>
        <v>#REF!</v>
      </c>
      <c r="H85" s="95" t="e">
        <f>IF(G85="N/A","N/A",VLOOKUP(G85,'Crosswalk Detail'!A:B,2,FALSE))</f>
        <v>#REF!</v>
      </c>
    </row>
    <row r="86" spans="1:8" ht="144" customHeight="1" x14ac:dyDescent="0.2">
      <c r="A86" s="96">
        <f>'High Risk Non-Compliant'!B42</f>
        <v>0</v>
      </c>
      <c r="B86" s="445">
        <f>'High Risk Non-Compliant'!C42</f>
        <v>0</v>
      </c>
      <c r="C86" s="445"/>
      <c r="D86" s="446">
        <f>'High Risk Non-Compliant'!D42</f>
        <v>0</v>
      </c>
      <c r="E86" s="446"/>
      <c r="F86" s="446"/>
      <c r="G86" s="95" t="e">
        <f>IF(VLOOKUP(A86,'High Risk Non-Compliant'!B:K,$H$48,FALSE)=0,"N/A",VLOOKUP(A86,'High Risk Non-Compliant'!B:K,$H$48,FALSE))</f>
        <v>#REF!</v>
      </c>
      <c r="H86" s="95" t="e">
        <f>IF(G86="N/A","N/A",VLOOKUP(G86,'Crosswalk Detail'!A:B,2,FALSE))</f>
        <v>#REF!</v>
      </c>
    </row>
    <row r="87" spans="1:8" ht="144" customHeight="1" x14ac:dyDescent="0.2">
      <c r="A87" s="96">
        <f>'High Risk Non-Compliant'!B43</f>
        <v>0</v>
      </c>
      <c r="B87" s="445">
        <f>'High Risk Non-Compliant'!C43</f>
        <v>0</v>
      </c>
      <c r="C87" s="445"/>
      <c r="D87" s="446">
        <f>'High Risk Non-Compliant'!D43</f>
        <v>0</v>
      </c>
      <c r="E87" s="446"/>
      <c r="F87" s="446"/>
      <c r="G87" s="95" t="e">
        <f>IF(VLOOKUP(A87,'High Risk Non-Compliant'!B:K,$H$48,FALSE)=0,"N/A",VLOOKUP(A87,'High Risk Non-Compliant'!B:K,$H$48,FALSE))</f>
        <v>#REF!</v>
      </c>
      <c r="H87" s="95" t="e">
        <f>IF(G87="N/A","N/A",VLOOKUP(G87,'Crosswalk Detail'!A:B,2,FALSE))</f>
        <v>#REF!</v>
      </c>
    </row>
    <row r="88" spans="1:8" ht="144" customHeight="1" x14ac:dyDescent="0.2">
      <c r="A88" s="96">
        <f>'High Risk Non-Compliant'!B44</f>
        <v>0</v>
      </c>
      <c r="B88" s="445">
        <f>'High Risk Non-Compliant'!C44</f>
        <v>0</v>
      </c>
      <c r="C88" s="445"/>
      <c r="D88" s="446">
        <f>'High Risk Non-Compliant'!D44</f>
        <v>0</v>
      </c>
      <c r="E88" s="446"/>
      <c r="F88" s="446"/>
      <c r="G88" s="95" t="e">
        <f>IF(VLOOKUP(A88,'High Risk Non-Compliant'!B:K,$H$48,FALSE)=0,"N/A",VLOOKUP(A88,'High Risk Non-Compliant'!B:K,$H$48,FALSE))</f>
        <v>#REF!</v>
      </c>
      <c r="H88" s="95" t="e">
        <f>IF(G88="N/A","N/A",VLOOKUP(G88,'Crosswalk Detail'!A:B,2,FALSE))</f>
        <v>#REF!</v>
      </c>
    </row>
    <row r="89" spans="1:8" ht="144" customHeight="1" x14ac:dyDescent="0.2">
      <c r="A89" s="96">
        <f>'High Risk Non-Compliant'!B45</f>
        <v>0</v>
      </c>
      <c r="B89" s="445">
        <f>'High Risk Non-Compliant'!C45</f>
        <v>0</v>
      </c>
      <c r="C89" s="445"/>
      <c r="D89" s="446">
        <f>'High Risk Non-Compliant'!D45</f>
        <v>0</v>
      </c>
      <c r="E89" s="446"/>
      <c r="F89" s="446"/>
      <c r="G89" s="95" t="e">
        <f>IF(VLOOKUP(A89,'High Risk Non-Compliant'!B:K,$H$48,FALSE)=0,"N/A",VLOOKUP(A89,'High Risk Non-Compliant'!B:K,$H$48,FALSE))</f>
        <v>#REF!</v>
      </c>
      <c r="H89" s="95" t="e">
        <f>IF(G89="N/A","N/A",VLOOKUP(G89,'Crosswalk Detail'!A:B,2,FALSE))</f>
        <v>#REF!</v>
      </c>
    </row>
    <row r="90" spans="1:8" ht="144" customHeight="1" x14ac:dyDescent="0.2">
      <c r="A90" s="96">
        <f>'High Risk Non-Compliant'!B46</f>
        <v>0</v>
      </c>
      <c r="B90" s="445">
        <f>'High Risk Non-Compliant'!C46</f>
        <v>0</v>
      </c>
      <c r="C90" s="445"/>
      <c r="D90" s="446">
        <f>'High Risk Non-Compliant'!D46</f>
        <v>0</v>
      </c>
      <c r="E90" s="446"/>
      <c r="F90" s="446"/>
      <c r="G90" s="95" t="e">
        <f>IF(VLOOKUP(A90,'High Risk Non-Compliant'!B:K,$H$48,FALSE)=0,"N/A",VLOOKUP(A90,'High Risk Non-Compliant'!B:K,$H$48,FALSE))</f>
        <v>#REF!</v>
      </c>
      <c r="H90" s="95" t="e">
        <f>IF(G90="N/A","N/A",VLOOKUP(G90,'Crosswalk Detail'!A:B,2,FALSE))</f>
        <v>#REF!</v>
      </c>
    </row>
    <row r="91" spans="1:8" ht="144" customHeight="1" x14ac:dyDescent="0.2">
      <c r="A91" s="96">
        <f>'High Risk Non-Compliant'!B47</f>
        <v>0</v>
      </c>
      <c r="B91" s="445">
        <f>'High Risk Non-Compliant'!C47</f>
        <v>0</v>
      </c>
      <c r="C91" s="445"/>
      <c r="D91" s="446">
        <f>'High Risk Non-Compliant'!D47</f>
        <v>0</v>
      </c>
      <c r="E91" s="446"/>
      <c r="F91" s="446"/>
      <c r="G91" s="95" t="e">
        <f>IF(VLOOKUP(A91,'High Risk Non-Compliant'!B:K,$H$48,FALSE)=0,"N/A",VLOOKUP(A91,'High Risk Non-Compliant'!B:K,$H$48,FALSE))</f>
        <v>#REF!</v>
      </c>
      <c r="H91" s="95" t="e">
        <f>IF(G91="N/A","N/A",VLOOKUP(G91,'Crosswalk Detail'!A:B,2,FALSE))</f>
        <v>#REF!</v>
      </c>
    </row>
    <row r="92" spans="1:8" ht="144" customHeight="1" x14ac:dyDescent="0.2">
      <c r="A92" s="96">
        <f>'High Risk Non-Compliant'!B48</f>
        <v>0</v>
      </c>
      <c r="B92" s="445">
        <f>'High Risk Non-Compliant'!C48</f>
        <v>0</v>
      </c>
      <c r="C92" s="445"/>
      <c r="D92" s="446">
        <f>'High Risk Non-Compliant'!D48</f>
        <v>0</v>
      </c>
      <c r="E92" s="446"/>
      <c r="F92" s="446"/>
      <c r="G92" s="95" t="e">
        <f>IF(VLOOKUP(A92,'High Risk Non-Compliant'!B:K,$H$48,FALSE)=0,"N/A",VLOOKUP(A92,'High Risk Non-Compliant'!B:K,$H$48,FALSE))</f>
        <v>#REF!</v>
      </c>
      <c r="H92" s="95" t="e">
        <f>IF(G92="N/A","N/A",VLOOKUP(G92,'Crosswalk Detail'!A:B,2,FALSE))</f>
        <v>#REF!</v>
      </c>
    </row>
    <row r="93" spans="1:8" ht="144" customHeight="1" x14ac:dyDescent="0.2">
      <c r="A93" s="96">
        <f>'High Risk Non-Compliant'!B49</f>
        <v>0</v>
      </c>
      <c r="B93" s="445">
        <f>'High Risk Non-Compliant'!C49</f>
        <v>0</v>
      </c>
      <c r="C93" s="445"/>
      <c r="D93" s="446">
        <f>'High Risk Non-Compliant'!D49</f>
        <v>0</v>
      </c>
      <c r="E93" s="446"/>
      <c r="F93" s="446"/>
      <c r="G93" s="95" t="e">
        <f>IF(VLOOKUP(A93,'High Risk Non-Compliant'!B:K,$H$48,FALSE)=0,"N/A",VLOOKUP(A93,'High Risk Non-Compliant'!B:K,$H$48,FALSE))</f>
        <v>#REF!</v>
      </c>
      <c r="H93" s="95" t="e">
        <f>IF(G93="N/A","N/A",VLOOKUP(G93,'Crosswalk Detail'!A:B,2,FALSE))</f>
        <v>#REF!</v>
      </c>
    </row>
    <row r="94" spans="1:8" ht="144" customHeight="1" x14ac:dyDescent="0.2">
      <c r="A94" s="96">
        <f>'High Risk Non-Compliant'!B50</f>
        <v>0</v>
      </c>
      <c r="B94" s="445">
        <f>'High Risk Non-Compliant'!C50</f>
        <v>0</v>
      </c>
      <c r="C94" s="445"/>
      <c r="D94" s="446">
        <f>'High Risk Non-Compliant'!D50</f>
        <v>0</v>
      </c>
      <c r="E94" s="446"/>
      <c r="F94" s="446"/>
      <c r="G94" s="95" t="e">
        <f>IF(VLOOKUP(A94,'High Risk Non-Compliant'!B:K,$H$48,FALSE)=0,"N/A",VLOOKUP(A94,'High Risk Non-Compliant'!B:K,$H$48,FALSE))</f>
        <v>#REF!</v>
      </c>
      <c r="H94" s="95" t="e">
        <f>IF(G94="N/A","N/A",VLOOKUP(G94,'Crosswalk Detail'!A:B,2,FALSE))</f>
        <v>#REF!</v>
      </c>
    </row>
    <row r="95" spans="1:8" ht="144" customHeight="1" x14ac:dyDescent="0.2">
      <c r="A95" s="96">
        <f>'High Risk Non-Compliant'!B51</f>
        <v>0</v>
      </c>
      <c r="B95" s="445">
        <f>'High Risk Non-Compliant'!C51</f>
        <v>0</v>
      </c>
      <c r="C95" s="445"/>
      <c r="D95" s="446">
        <f>'High Risk Non-Compliant'!D51</f>
        <v>0</v>
      </c>
      <c r="E95" s="446"/>
      <c r="F95" s="446"/>
      <c r="G95" s="95" t="e">
        <f>IF(VLOOKUP(A95,'High Risk Non-Compliant'!B:K,$H$48,FALSE)=0,"N/A",VLOOKUP(A95,'High Risk Non-Compliant'!B:K,$H$48,FALSE))</f>
        <v>#REF!</v>
      </c>
      <c r="H95" s="95" t="e">
        <f>IF(G95="N/A","N/A",VLOOKUP(G95,'Crosswalk Detail'!A:B,2,FALSE))</f>
        <v>#REF!</v>
      </c>
    </row>
    <row r="96" spans="1:8" ht="144" customHeight="1" x14ac:dyDescent="0.2">
      <c r="A96" s="96">
        <f>'High Risk Non-Compliant'!B52</f>
        <v>0</v>
      </c>
      <c r="B96" s="445">
        <f>'High Risk Non-Compliant'!C52</f>
        <v>0</v>
      </c>
      <c r="C96" s="445"/>
      <c r="D96" s="446">
        <f>'High Risk Non-Compliant'!D52</f>
        <v>0</v>
      </c>
      <c r="E96" s="446"/>
      <c r="F96" s="446"/>
      <c r="G96" s="95" t="e">
        <f>IF(VLOOKUP(A96,'High Risk Non-Compliant'!B:K,$H$48,FALSE)=0,"N/A",VLOOKUP(A96,'High Risk Non-Compliant'!B:K,$H$48,FALSE))</f>
        <v>#REF!</v>
      </c>
      <c r="H96" s="95" t="e">
        <f>IF(G96="N/A","N/A",VLOOKUP(G96,'Crosswalk Detail'!A:B,2,FALSE))</f>
        <v>#REF!</v>
      </c>
    </row>
    <row r="97" spans="1:8" ht="144" customHeight="1" x14ac:dyDescent="0.2">
      <c r="A97" s="96">
        <f>'High Risk Non-Compliant'!B53</f>
        <v>0</v>
      </c>
      <c r="B97" s="445">
        <f>'High Risk Non-Compliant'!C53</f>
        <v>0</v>
      </c>
      <c r="C97" s="445"/>
      <c r="D97" s="446">
        <f>'High Risk Non-Compliant'!D53</f>
        <v>0</v>
      </c>
      <c r="E97" s="446"/>
      <c r="F97" s="446"/>
      <c r="G97" s="95" t="e">
        <f>IF(VLOOKUP(A97,'High Risk Non-Compliant'!B:K,$H$48,FALSE)=0,"N/A",VLOOKUP(A97,'High Risk Non-Compliant'!B:K,$H$48,FALSE))</f>
        <v>#REF!</v>
      </c>
      <c r="H97" s="95" t="e">
        <f>IF(G97="N/A","N/A",VLOOKUP(G97,'Crosswalk Detail'!A:B,2,FALSE))</f>
        <v>#REF!</v>
      </c>
    </row>
    <row r="98" spans="1:8" ht="144" customHeight="1" x14ac:dyDescent="0.2">
      <c r="A98" s="96">
        <f>'High Risk Non-Compliant'!B54</f>
        <v>0</v>
      </c>
      <c r="B98" s="445">
        <f>'High Risk Non-Compliant'!C54</f>
        <v>0</v>
      </c>
      <c r="C98" s="445"/>
      <c r="D98" s="446">
        <f>'High Risk Non-Compliant'!D54</f>
        <v>0</v>
      </c>
      <c r="E98" s="446"/>
      <c r="F98" s="446"/>
      <c r="G98" s="95" t="e">
        <f>IF(VLOOKUP(A98,'High Risk Non-Compliant'!B:K,$H$48,FALSE)=0,"N/A",VLOOKUP(A98,'High Risk Non-Compliant'!B:K,$H$48,FALSE))</f>
        <v>#REF!</v>
      </c>
      <c r="H98" s="95" t="e">
        <f>IF(G98="N/A","N/A",VLOOKUP(G98,'Crosswalk Detail'!A:B,2,FALSE))</f>
        <v>#REF!</v>
      </c>
    </row>
    <row r="99" spans="1:8" ht="144" customHeight="1" x14ac:dyDescent="0.2">
      <c r="A99" s="96">
        <f>'High Risk Non-Compliant'!B55</f>
        <v>0</v>
      </c>
      <c r="B99" s="445">
        <f>'High Risk Non-Compliant'!C55</f>
        <v>0</v>
      </c>
      <c r="C99" s="445"/>
      <c r="D99" s="446">
        <f>'High Risk Non-Compliant'!D55</f>
        <v>0</v>
      </c>
      <c r="E99" s="446"/>
      <c r="F99" s="446"/>
      <c r="G99" s="95" t="e">
        <f>IF(VLOOKUP(A99,'High Risk Non-Compliant'!B:K,$H$48,FALSE)=0,"N/A",VLOOKUP(A99,'High Risk Non-Compliant'!B:K,$H$48,FALSE))</f>
        <v>#REF!</v>
      </c>
      <c r="H99" s="95" t="e">
        <f>IF(G99="N/A","N/A",VLOOKUP(G99,'Crosswalk Detail'!A:B,2,FALSE))</f>
        <v>#REF!</v>
      </c>
    </row>
    <row r="100" spans="1:8" ht="144" customHeight="1" x14ac:dyDescent="0.2">
      <c r="A100" s="96">
        <f>'High Risk Non-Compliant'!B56</f>
        <v>0</v>
      </c>
      <c r="B100" s="445">
        <f>'High Risk Non-Compliant'!C56</f>
        <v>0</v>
      </c>
      <c r="C100" s="445"/>
      <c r="D100" s="446">
        <f>'High Risk Non-Compliant'!D56</f>
        <v>0</v>
      </c>
      <c r="E100" s="446"/>
      <c r="F100" s="446"/>
      <c r="G100" s="95" t="e">
        <f>IF(VLOOKUP(A100,'High Risk Non-Compliant'!B:K,$H$48,FALSE)=0,"N/A",VLOOKUP(A100,'High Risk Non-Compliant'!B:K,$H$48,FALSE))</f>
        <v>#REF!</v>
      </c>
      <c r="H100" s="95" t="e">
        <f>IF(G100="N/A","N/A",VLOOKUP(G100,'Crosswalk Detail'!A:B,2,FALSE))</f>
        <v>#REF!</v>
      </c>
    </row>
    <row r="101" spans="1:8" ht="144" customHeight="1" x14ac:dyDescent="0.2">
      <c r="A101" s="96">
        <f>'High Risk Non-Compliant'!B57</f>
        <v>0</v>
      </c>
      <c r="B101" s="445">
        <f>'High Risk Non-Compliant'!C57</f>
        <v>0</v>
      </c>
      <c r="C101" s="445"/>
      <c r="D101" s="446">
        <f>'High Risk Non-Compliant'!D57</f>
        <v>0</v>
      </c>
      <c r="E101" s="446"/>
      <c r="F101" s="446"/>
      <c r="G101" s="95" t="e">
        <f>IF(VLOOKUP(A101,'High Risk Non-Compliant'!B:K,$H$48,FALSE)=0,"N/A",VLOOKUP(A101,'High Risk Non-Compliant'!B:K,$H$48,FALSE))</f>
        <v>#REF!</v>
      </c>
      <c r="H101" s="95" t="e">
        <f>IF(G101="N/A","N/A",VLOOKUP(G101,'Crosswalk Detail'!A:B,2,FALSE))</f>
        <v>#REF!</v>
      </c>
    </row>
    <row r="102" spans="1:8" ht="144" customHeight="1" x14ac:dyDescent="0.2">
      <c r="A102" s="96">
        <f>'High Risk Non-Compliant'!B58</f>
        <v>0</v>
      </c>
      <c r="B102" s="445">
        <f>'High Risk Non-Compliant'!C58</f>
        <v>0</v>
      </c>
      <c r="C102" s="445"/>
      <c r="D102" s="446">
        <f>'High Risk Non-Compliant'!D58</f>
        <v>0</v>
      </c>
      <c r="E102" s="446"/>
      <c r="F102" s="446"/>
      <c r="G102" s="95" t="e">
        <f>IF(VLOOKUP(A102,'High Risk Non-Compliant'!B:K,$H$48,FALSE)=0,"N/A",VLOOKUP(A102,'High Risk Non-Compliant'!B:K,$H$48,FALSE))</f>
        <v>#REF!</v>
      </c>
      <c r="H102" s="95" t="e">
        <f>IF(G102="N/A","N/A",VLOOKUP(G102,'Crosswalk Detail'!A:B,2,FALSE))</f>
        <v>#REF!</v>
      </c>
    </row>
    <row r="103" spans="1:8" ht="144" customHeight="1" x14ac:dyDescent="0.2">
      <c r="A103" s="96">
        <f>'High Risk Non-Compliant'!B59</f>
        <v>0</v>
      </c>
      <c r="B103" s="445">
        <f>'High Risk Non-Compliant'!C59</f>
        <v>0</v>
      </c>
      <c r="C103" s="445"/>
      <c r="D103" s="446">
        <f>'High Risk Non-Compliant'!D59</f>
        <v>0</v>
      </c>
      <c r="E103" s="446"/>
      <c r="F103" s="446"/>
      <c r="G103" s="95" t="e">
        <f>IF(VLOOKUP(A103,'High Risk Non-Compliant'!B:K,$H$48,FALSE)=0,"N/A",VLOOKUP(A103,'High Risk Non-Compliant'!B:K,$H$48,FALSE))</f>
        <v>#REF!</v>
      </c>
      <c r="H103" s="95" t="e">
        <f>IF(G103="N/A","N/A",VLOOKUP(G103,'Crosswalk Detail'!A:B,2,FALSE))</f>
        <v>#REF!</v>
      </c>
    </row>
    <row r="104" spans="1:8" ht="144" customHeight="1" x14ac:dyDescent="0.2">
      <c r="A104" s="96">
        <f>'High Risk Non-Compliant'!B60</f>
        <v>0</v>
      </c>
      <c r="B104" s="445">
        <f>'High Risk Non-Compliant'!C60</f>
        <v>0</v>
      </c>
      <c r="C104" s="445"/>
      <c r="D104" s="446">
        <f>'High Risk Non-Compliant'!D60</f>
        <v>0</v>
      </c>
      <c r="E104" s="446"/>
      <c r="F104" s="446"/>
      <c r="G104" s="95" t="e">
        <f>IF(VLOOKUP(A104,'High Risk Non-Compliant'!B:K,$H$48,FALSE)=0,"N/A",VLOOKUP(A104,'High Risk Non-Compliant'!B:K,$H$48,FALSE))</f>
        <v>#REF!</v>
      </c>
      <c r="H104" s="95" t="e">
        <f>IF(G104="N/A","N/A",VLOOKUP(G104,'Crosswalk Detail'!A:B,2,FALSE))</f>
        <v>#REF!</v>
      </c>
    </row>
    <row r="105" spans="1:8" ht="144" customHeight="1" x14ac:dyDescent="0.2">
      <c r="A105" s="96">
        <f>'High Risk Non-Compliant'!B61</f>
        <v>0</v>
      </c>
      <c r="B105" s="445">
        <f>'High Risk Non-Compliant'!C61</f>
        <v>0</v>
      </c>
      <c r="C105" s="445"/>
      <c r="D105" s="446">
        <f>'High Risk Non-Compliant'!D61</f>
        <v>0</v>
      </c>
      <c r="E105" s="446"/>
      <c r="F105" s="446"/>
      <c r="G105" s="95" t="e">
        <f>IF(VLOOKUP(A105,'High Risk Non-Compliant'!B:K,$H$48,FALSE)=0,"N/A",VLOOKUP(A105,'High Risk Non-Compliant'!B:K,$H$48,FALSE))</f>
        <v>#REF!</v>
      </c>
      <c r="H105" s="95" t="e">
        <f>IF(G105="N/A","N/A",VLOOKUP(G105,'Crosswalk Detail'!A:B,2,FALSE))</f>
        <v>#REF!</v>
      </c>
    </row>
    <row r="106" spans="1:8" ht="144" customHeight="1" x14ac:dyDescent="0.2">
      <c r="A106" s="96">
        <f>'High Risk Non-Compliant'!B62</f>
        <v>0</v>
      </c>
      <c r="B106" s="445">
        <f>'High Risk Non-Compliant'!C62</f>
        <v>0</v>
      </c>
      <c r="C106" s="445"/>
      <c r="D106" s="446">
        <f>'High Risk Non-Compliant'!D62</f>
        <v>0</v>
      </c>
      <c r="E106" s="446"/>
      <c r="F106" s="446"/>
      <c r="G106" s="95" t="e">
        <f>IF(VLOOKUP(A106,'High Risk Non-Compliant'!B:K,$H$48,FALSE)=0,"N/A",VLOOKUP(A106,'High Risk Non-Compliant'!B:K,$H$48,FALSE))</f>
        <v>#REF!</v>
      </c>
      <c r="H106" s="95" t="e">
        <f>IF(G106="N/A","N/A",VLOOKUP(G106,'Crosswalk Detail'!A:B,2,FALSE))</f>
        <v>#REF!</v>
      </c>
    </row>
    <row r="107" spans="1:8" ht="144" customHeight="1" x14ac:dyDescent="0.2">
      <c r="A107" s="96">
        <f>'High Risk Non-Compliant'!B63</f>
        <v>0</v>
      </c>
      <c r="B107" s="445">
        <f>'High Risk Non-Compliant'!C63</f>
        <v>0</v>
      </c>
      <c r="C107" s="445"/>
      <c r="D107" s="446">
        <f>'High Risk Non-Compliant'!D63</f>
        <v>0</v>
      </c>
      <c r="E107" s="446"/>
      <c r="F107" s="446"/>
      <c r="G107" s="95" t="e">
        <f>IF(VLOOKUP(A107,'High Risk Non-Compliant'!B:K,$H$48,FALSE)=0,"N/A",VLOOKUP(A107,'High Risk Non-Compliant'!B:K,$H$48,FALSE))</f>
        <v>#REF!</v>
      </c>
      <c r="H107" s="95" t="e">
        <f>IF(G107="N/A","N/A",VLOOKUP(G107,'Crosswalk Detail'!A:B,2,FALSE))</f>
        <v>#REF!</v>
      </c>
    </row>
    <row r="108" spans="1:8" ht="144" customHeight="1" x14ac:dyDescent="0.2">
      <c r="A108" s="96">
        <f>'High Risk Non-Compliant'!B64</f>
        <v>0</v>
      </c>
      <c r="B108" s="445">
        <f>'High Risk Non-Compliant'!C64</f>
        <v>0</v>
      </c>
      <c r="C108" s="445"/>
      <c r="D108" s="446">
        <f>'High Risk Non-Compliant'!D64</f>
        <v>0</v>
      </c>
      <c r="E108" s="446"/>
      <c r="F108" s="446"/>
      <c r="G108" s="95" t="e">
        <f>IF(VLOOKUP(A108,'High Risk Non-Compliant'!B:K,$H$48,FALSE)=0,"N/A",VLOOKUP(A108,'High Risk Non-Compliant'!B:K,$H$48,FALSE))</f>
        <v>#REF!</v>
      </c>
      <c r="H108" s="95" t="e">
        <f>IF(G108="N/A","N/A",VLOOKUP(G108,'Crosswalk Detail'!A:B,2,FALSE))</f>
        <v>#REF!</v>
      </c>
    </row>
    <row r="109" spans="1:8" ht="144" customHeight="1" x14ac:dyDescent="0.2">
      <c r="A109" s="96">
        <f>'High Risk Non-Compliant'!B65</f>
        <v>0</v>
      </c>
      <c r="B109" s="445">
        <f>'High Risk Non-Compliant'!C65</f>
        <v>0</v>
      </c>
      <c r="C109" s="445"/>
      <c r="D109" s="446">
        <f>'High Risk Non-Compliant'!D65</f>
        <v>0</v>
      </c>
      <c r="E109" s="446"/>
      <c r="F109" s="446"/>
      <c r="G109" s="95" t="e">
        <f>IF(VLOOKUP(A109,'High Risk Non-Compliant'!B:K,$H$48,FALSE)=0,"N/A",VLOOKUP(A109,'High Risk Non-Compliant'!B:K,$H$48,FALSE))</f>
        <v>#REF!</v>
      </c>
      <c r="H109" s="95" t="e">
        <f>IF(G109="N/A","N/A",VLOOKUP(G109,'Crosswalk Detail'!A:B,2,FALSE))</f>
        <v>#REF!</v>
      </c>
    </row>
    <row r="110" spans="1:8" ht="144" customHeight="1" x14ac:dyDescent="0.2">
      <c r="A110" s="96">
        <f>'High Risk Non-Compliant'!B66</f>
        <v>0</v>
      </c>
      <c r="B110" s="445">
        <f>'High Risk Non-Compliant'!C66</f>
        <v>0</v>
      </c>
      <c r="C110" s="445"/>
      <c r="D110" s="446">
        <f>'High Risk Non-Compliant'!D66</f>
        <v>0</v>
      </c>
      <c r="E110" s="446"/>
      <c r="F110" s="446"/>
      <c r="G110" s="95" t="e">
        <f>IF(VLOOKUP(A110,'High Risk Non-Compliant'!B:K,$H$48,FALSE)=0,"N/A",VLOOKUP(A110,'High Risk Non-Compliant'!B:K,$H$48,FALSE))</f>
        <v>#REF!</v>
      </c>
      <c r="H110" s="95" t="e">
        <f>IF(G110="N/A","N/A",VLOOKUP(G110,'Crosswalk Detail'!A:B,2,FALSE))</f>
        <v>#REF!</v>
      </c>
    </row>
    <row r="111" spans="1:8" ht="144" customHeight="1" x14ac:dyDescent="0.2">
      <c r="A111" s="96">
        <f>'High Risk Non-Compliant'!B67</f>
        <v>0</v>
      </c>
      <c r="B111" s="445">
        <f>'High Risk Non-Compliant'!C67</f>
        <v>0</v>
      </c>
      <c r="C111" s="445"/>
      <c r="D111" s="446">
        <f>'High Risk Non-Compliant'!D67</f>
        <v>0</v>
      </c>
      <c r="E111" s="446"/>
      <c r="F111" s="446"/>
      <c r="G111" s="95" t="e">
        <f>IF(VLOOKUP(A111,'High Risk Non-Compliant'!B:K,$H$48,FALSE)=0,"N/A",VLOOKUP(A111,'High Risk Non-Compliant'!B:K,$H$48,FALSE))</f>
        <v>#REF!</v>
      </c>
      <c r="H111" s="95" t="e">
        <f>IF(G111="N/A","N/A",VLOOKUP(G111,'Crosswalk Detail'!A:B,2,FALSE))</f>
        <v>#REF!</v>
      </c>
    </row>
    <row r="112" spans="1:8" ht="144" customHeight="1" x14ac:dyDescent="0.2">
      <c r="A112" s="96">
        <f>'High Risk Non-Compliant'!B68</f>
        <v>0</v>
      </c>
      <c r="B112" s="445">
        <f>'High Risk Non-Compliant'!C68</f>
        <v>0</v>
      </c>
      <c r="C112" s="445"/>
      <c r="D112" s="446">
        <f>'High Risk Non-Compliant'!D68</f>
        <v>0</v>
      </c>
      <c r="E112" s="446"/>
      <c r="F112" s="446"/>
      <c r="G112" s="95" t="e">
        <f>IF(VLOOKUP(A112,'High Risk Non-Compliant'!B:K,$H$48,FALSE)=0,"N/A",VLOOKUP(A112,'High Risk Non-Compliant'!B:K,$H$48,FALSE))</f>
        <v>#REF!</v>
      </c>
      <c r="H112" s="95" t="e">
        <f>IF(G112="N/A","N/A",VLOOKUP(G112,'Crosswalk Detail'!A:B,2,FALSE))</f>
        <v>#REF!</v>
      </c>
    </row>
    <row r="113" spans="1:8" ht="144" customHeight="1" x14ac:dyDescent="0.2">
      <c r="A113" s="96">
        <f>'High Risk Non-Compliant'!B69</f>
        <v>0</v>
      </c>
      <c r="B113" s="445">
        <f>'High Risk Non-Compliant'!C69</f>
        <v>0</v>
      </c>
      <c r="C113" s="445"/>
      <c r="D113" s="446">
        <f>'High Risk Non-Compliant'!D69</f>
        <v>0</v>
      </c>
      <c r="E113" s="446"/>
      <c r="F113" s="446"/>
      <c r="G113" s="95" t="e">
        <f>IF(VLOOKUP(A113,'High Risk Non-Compliant'!B:K,$H$48,FALSE)=0,"N/A",VLOOKUP(A113,'High Risk Non-Compliant'!B:K,$H$48,FALSE))</f>
        <v>#REF!</v>
      </c>
      <c r="H113" s="95" t="e">
        <f>IF(G113="N/A","N/A",VLOOKUP(G113,'Crosswalk Detail'!A:B,2,FALSE))</f>
        <v>#REF!</v>
      </c>
    </row>
    <row r="114" spans="1:8" ht="144" customHeight="1" x14ac:dyDescent="0.2">
      <c r="A114" s="96">
        <f>'High Risk Non-Compliant'!B70</f>
        <v>0</v>
      </c>
      <c r="B114" s="445">
        <f>'High Risk Non-Compliant'!C70</f>
        <v>0</v>
      </c>
      <c r="C114" s="445"/>
      <c r="D114" s="446">
        <f>'High Risk Non-Compliant'!D70</f>
        <v>0</v>
      </c>
      <c r="E114" s="446"/>
      <c r="F114" s="446"/>
      <c r="G114" s="95" t="e">
        <f>IF(VLOOKUP(A114,'High Risk Non-Compliant'!B:K,$H$48,FALSE)=0,"N/A",VLOOKUP(A114,'High Risk Non-Compliant'!B:K,$H$48,FALSE))</f>
        <v>#REF!</v>
      </c>
      <c r="H114" s="95" t="e">
        <f>IF(G114="N/A","N/A",VLOOKUP(G114,'Crosswalk Detail'!A:B,2,FALSE))</f>
        <v>#REF!</v>
      </c>
    </row>
    <row r="115" spans="1:8" ht="144" customHeight="1" x14ac:dyDescent="0.2">
      <c r="A115" s="96">
        <f>'High Risk Non-Compliant'!B71</f>
        <v>0</v>
      </c>
      <c r="B115" s="445">
        <f>'High Risk Non-Compliant'!C71</f>
        <v>0</v>
      </c>
      <c r="C115" s="445"/>
      <c r="D115" s="446">
        <f>'High Risk Non-Compliant'!D71</f>
        <v>0</v>
      </c>
      <c r="E115" s="446"/>
      <c r="F115" s="446"/>
      <c r="G115" s="95" t="e">
        <f>IF(VLOOKUP(A115,'High Risk Non-Compliant'!B:K,$H$48,FALSE)=0,"N/A",VLOOKUP(A115,'High Risk Non-Compliant'!B:K,$H$48,FALSE))</f>
        <v>#REF!</v>
      </c>
      <c r="H115" s="95" t="e">
        <f>IF(G115="N/A","N/A",VLOOKUP(G115,'Crosswalk Detail'!A:B,2,FALSE))</f>
        <v>#REF!</v>
      </c>
    </row>
    <row r="116" spans="1:8" ht="144" customHeight="1" x14ac:dyDescent="0.2">
      <c r="A116" s="96">
        <f>'High Risk Non-Compliant'!B72</f>
        <v>0</v>
      </c>
      <c r="B116" s="445">
        <f>'High Risk Non-Compliant'!C72</f>
        <v>0</v>
      </c>
      <c r="C116" s="445"/>
      <c r="D116" s="446">
        <f>'High Risk Non-Compliant'!D72</f>
        <v>0</v>
      </c>
      <c r="E116" s="446"/>
      <c r="F116" s="446"/>
      <c r="G116" s="95" t="e">
        <f>IF(VLOOKUP(A116,'High Risk Non-Compliant'!B:K,$H$48,FALSE)=0,"N/A",VLOOKUP(A116,'High Risk Non-Compliant'!B:K,$H$48,FALSE))</f>
        <v>#REF!</v>
      </c>
      <c r="H116" s="95" t="e">
        <f>IF(G116="N/A","N/A",VLOOKUP(G116,'Crosswalk Detail'!A:B,2,FALSE))</f>
        <v>#REF!</v>
      </c>
    </row>
    <row r="117" spans="1:8" ht="144" customHeight="1" x14ac:dyDescent="0.2">
      <c r="A117" s="96">
        <f>'High Risk Non-Compliant'!B73</f>
        <v>0</v>
      </c>
      <c r="B117" s="445">
        <f>'High Risk Non-Compliant'!C73</f>
        <v>0</v>
      </c>
      <c r="C117" s="445"/>
      <c r="D117" s="446">
        <f>'High Risk Non-Compliant'!D73</f>
        <v>0</v>
      </c>
      <c r="E117" s="446"/>
      <c r="F117" s="446"/>
      <c r="G117" s="95" t="e">
        <f>IF(VLOOKUP(A117,'High Risk Non-Compliant'!B:K,$H$48,FALSE)=0,"N/A",VLOOKUP(A117,'High Risk Non-Compliant'!B:K,$H$48,FALSE))</f>
        <v>#REF!</v>
      </c>
      <c r="H117" s="95" t="e">
        <f>IF(G117="N/A","N/A",VLOOKUP(G117,'Crosswalk Detail'!A:B,2,FALSE))</f>
        <v>#REF!</v>
      </c>
    </row>
    <row r="118" spans="1:8" ht="144" customHeight="1" x14ac:dyDescent="0.2">
      <c r="A118" s="96">
        <f>'High Risk Non-Compliant'!B74</f>
        <v>0</v>
      </c>
      <c r="B118" s="445">
        <f>'High Risk Non-Compliant'!C74</f>
        <v>0</v>
      </c>
      <c r="C118" s="445"/>
      <c r="D118" s="446">
        <f>'High Risk Non-Compliant'!D74</f>
        <v>0</v>
      </c>
      <c r="E118" s="446"/>
      <c r="F118" s="446"/>
      <c r="G118" s="95" t="e">
        <f>IF(VLOOKUP(A118,'High Risk Non-Compliant'!B:K,$H$48,FALSE)=0,"N/A",VLOOKUP(A118,'High Risk Non-Compliant'!B:K,$H$48,FALSE))</f>
        <v>#REF!</v>
      </c>
      <c r="H118" s="95" t="e">
        <f>IF(G118="N/A","N/A",VLOOKUP(G118,'Crosswalk Detail'!A:B,2,FALSE))</f>
        <v>#REF!</v>
      </c>
    </row>
    <row r="119" spans="1:8" ht="144" customHeight="1" x14ac:dyDescent="0.2">
      <c r="A119" s="96">
        <f>'High Risk Non-Compliant'!B75</f>
        <v>0</v>
      </c>
      <c r="B119" s="445">
        <f>'High Risk Non-Compliant'!C75</f>
        <v>0</v>
      </c>
      <c r="C119" s="445"/>
      <c r="D119" s="446">
        <f>'High Risk Non-Compliant'!D75</f>
        <v>0</v>
      </c>
      <c r="E119" s="446"/>
      <c r="F119" s="446"/>
      <c r="G119" s="95" t="e">
        <f>IF(VLOOKUP(A119,'High Risk Non-Compliant'!B:K,$H$48,FALSE)=0,"N/A",VLOOKUP(A119,'High Risk Non-Compliant'!B:K,$H$48,FALSE))</f>
        <v>#REF!</v>
      </c>
      <c r="H119" s="95" t="e">
        <f>IF(G119="N/A","N/A",VLOOKUP(G119,'Crosswalk Detail'!A:B,2,FALSE))</f>
        <v>#REF!</v>
      </c>
    </row>
    <row r="120" spans="1:8" ht="144" customHeight="1" x14ac:dyDescent="0.2">
      <c r="A120" s="96">
        <f>'High Risk Non-Compliant'!B76</f>
        <v>0</v>
      </c>
      <c r="B120" s="445">
        <f>'High Risk Non-Compliant'!C76</f>
        <v>0</v>
      </c>
      <c r="C120" s="445"/>
      <c r="D120" s="446">
        <f>'High Risk Non-Compliant'!D76</f>
        <v>0</v>
      </c>
      <c r="E120" s="446"/>
      <c r="F120" s="446"/>
      <c r="G120" s="95" t="e">
        <f>IF(VLOOKUP(A120,'High Risk Non-Compliant'!B:K,$H$48,FALSE)=0,"N/A",VLOOKUP(A120,'High Risk Non-Compliant'!B:K,$H$48,FALSE))</f>
        <v>#REF!</v>
      </c>
      <c r="H120" s="95" t="e">
        <f>IF(G120="N/A","N/A",VLOOKUP(G120,'Crosswalk Detail'!A:B,2,FALSE))</f>
        <v>#REF!</v>
      </c>
    </row>
    <row r="121" spans="1:8" ht="144" customHeight="1" x14ac:dyDescent="0.2">
      <c r="A121" s="96">
        <f>'High Risk Non-Compliant'!B77</f>
        <v>0</v>
      </c>
      <c r="B121" s="445">
        <f>'High Risk Non-Compliant'!C77</f>
        <v>0</v>
      </c>
      <c r="C121" s="445"/>
      <c r="D121" s="446">
        <f>'High Risk Non-Compliant'!D77</f>
        <v>0</v>
      </c>
      <c r="E121" s="446"/>
      <c r="F121" s="446"/>
      <c r="G121" s="95" t="e">
        <f>IF(VLOOKUP(A121,'High Risk Non-Compliant'!B:K,$H$48,FALSE)=0,"N/A",VLOOKUP(A121,'High Risk Non-Compliant'!B:K,$H$48,FALSE))</f>
        <v>#REF!</v>
      </c>
      <c r="H121" s="95" t="e">
        <f>IF(G121="N/A","N/A",VLOOKUP(G121,'Crosswalk Detail'!A:B,2,FALSE))</f>
        <v>#REF!</v>
      </c>
    </row>
    <row r="122" spans="1:8" ht="144" customHeight="1" x14ac:dyDescent="0.2">
      <c r="A122" s="96">
        <f>'High Risk Non-Compliant'!B78</f>
        <v>0</v>
      </c>
      <c r="B122" s="445">
        <f>'High Risk Non-Compliant'!C78</f>
        <v>0</v>
      </c>
      <c r="C122" s="445"/>
      <c r="D122" s="446">
        <f>'High Risk Non-Compliant'!D78</f>
        <v>0</v>
      </c>
      <c r="E122" s="446"/>
      <c r="F122" s="446"/>
      <c r="G122" s="95" t="e">
        <f>IF(VLOOKUP(A122,'High Risk Non-Compliant'!B:K,$H$48,FALSE)=0,"N/A",VLOOKUP(A122,'High Risk Non-Compliant'!B:K,$H$48,FALSE))</f>
        <v>#REF!</v>
      </c>
      <c r="H122" s="95" t="e">
        <f>IF(G122="N/A","N/A",VLOOKUP(G122,'Crosswalk Detail'!A:B,2,FALSE))</f>
        <v>#REF!</v>
      </c>
    </row>
    <row r="123" spans="1:8" ht="144" customHeight="1" x14ac:dyDescent="0.2">
      <c r="A123" s="96">
        <f>'High Risk Non-Compliant'!B79</f>
        <v>0</v>
      </c>
      <c r="B123" s="445">
        <f>'High Risk Non-Compliant'!C79</f>
        <v>0</v>
      </c>
      <c r="C123" s="445"/>
      <c r="D123" s="446">
        <f>'High Risk Non-Compliant'!D79</f>
        <v>0</v>
      </c>
      <c r="E123" s="446"/>
      <c r="F123" s="446"/>
      <c r="G123" s="95" t="e">
        <f>IF(VLOOKUP(A123,'High Risk Non-Compliant'!B:K,$H$48,FALSE)=0,"N/A",VLOOKUP(A123,'High Risk Non-Compliant'!B:K,$H$48,FALSE))</f>
        <v>#REF!</v>
      </c>
      <c r="H123" s="95" t="e">
        <f>IF(G123="N/A","N/A",VLOOKUP(G123,'Crosswalk Detail'!A:B,2,FALSE))</f>
        <v>#REF!</v>
      </c>
    </row>
    <row r="124" spans="1:8" ht="144" customHeight="1" x14ac:dyDescent="0.2">
      <c r="A124" s="96">
        <f>'High Risk Non-Compliant'!B80</f>
        <v>0</v>
      </c>
      <c r="B124" s="445">
        <f>'High Risk Non-Compliant'!C80</f>
        <v>0</v>
      </c>
      <c r="C124" s="445"/>
      <c r="D124" s="446">
        <f>'High Risk Non-Compliant'!D80</f>
        <v>0</v>
      </c>
      <c r="E124" s="446"/>
      <c r="F124" s="446"/>
      <c r="G124" s="95" t="e">
        <f>IF(VLOOKUP(A124,'High Risk Non-Compliant'!B:K,$H$48,FALSE)=0,"N/A",VLOOKUP(A124,'High Risk Non-Compliant'!B:K,$H$48,FALSE))</f>
        <v>#REF!</v>
      </c>
      <c r="H124" s="95" t="e">
        <f>IF(G124="N/A","N/A",VLOOKUP(G124,'Crosswalk Detail'!A:B,2,FALSE))</f>
        <v>#REF!</v>
      </c>
    </row>
    <row r="125" spans="1:8" ht="144" customHeight="1" x14ac:dyDescent="0.2">
      <c r="A125" s="96">
        <f>'High Risk Non-Compliant'!B81</f>
        <v>0</v>
      </c>
      <c r="B125" s="445">
        <f>'High Risk Non-Compliant'!C81</f>
        <v>0</v>
      </c>
      <c r="C125" s="445"/>
      <c r="D125" s="446">
        <f>'High Risk Non-Compliant'!D81</f>
        <v>0</v>
      </c>
      <c r="E125" s="446"/>
      <c r="F125" s="446"/>
      <c r="G125" s="95" t="e">
        <f>IF(VLOOKUP(A125,'High Risk Non-Compliant'!B:K,$H$48,FALSE)=0,"N/A",VLOOKUP(A125,'High Risk Non-Compliant'!B:K,$H$48,FALSE))</f>
        <v>#REF!</v>
      </c>
      <c r="H125" s="95" t="e">
        <f>IF(G125="N/A","N/A",VLOOKUP(G125,'Crosswalk Detail'!A:B,2,FALSE))</f>
        <v>#REF!</v>
      </c>
    </row>
    <row r="126" spans="1:8" ht="144" customHeight="1" x14ac:dyDescent="0.2">
      <c r="A126" s="96">
        <f>'High Risk Non-Compliant'!B82</f>
        <v>0</v>
      </c>
      <c r="B126" s="445">
        <f>'High Risk Non-Compliant'!C82</f>
        <v>0</v>
      </c>
      <c r="C126" s="445"/>
      <c r="D126" s="446">
        <f>'High Risk Non-Compliant'!D82</f>
        <v>0</v>
      </c>
      <c r="E126" s="446"/>
      <c r="F126" s="446"/>
      <c r="G126" s="95" t="e">
        <f>IF(VLOOKUP(A126,'High Risk Non-Compliant'!B:K,$H$48,FALSE)=0,"N/A",VLOOKUP(A126,'High Risk Non-Compliant'!B:K,$H$48,FALSE))</f>
        <v>#REF!</v>
      </c>
      <c r="H126" s="95" t="e">
        <f>IF(G126="N/A","N/A",VLOOKUP(G126,'Crosswalk Detail'!A:B,2,FALSE))</f>
        <v>#REF!</v>
      </c>
    </row>
    <row r="127" spans="1:8" ht="144" customHeight="1" x14ac:dyDescent="0.2">
      <c r="A127" s="96">
        <f>'High Risk Non-Compliant'!B83</f>
        <v>0</v>
      </c>
      <c r="B127" s="445">
        <f>'High Risk Non-Compliant'!C83</f>
        <v>0</v>
      </c>
      <c r="C127" s="445"/>
      <c r="D127" s="446">
        <f>'High Risk Non-Compliant'!D83</f>
        <v>0</v>
      </c>
      <c r="E127" s="446"/>
      <c r="F127" s="446"/>
      <c r="G127" s="95" t="e">
        <f>IF(VLOOKUP(A127,'High Risk Non-Compliant'!B:K,$H$48,FALSE)=0,"N/A",VLOOKUP(A127,'High Risk Non-Compliant'!B:K,$H$48,FALSE))</f>
        <v>#REF!</v>
      </c>
      <c r="H127" s="95" t="e">
        <f>IF(G127="N/A","N/A",VLOOKUP(G127,'Crosswalk Detail'!A:B,2,FALSE))</f>
        <v>#REF!</v>
      </c>
    </row>
    <row r="128" spans="1:8" ht="144" customHeight="1" x14ac:dyDescent="0.2">
      <c r="A128" s="96">
        <f>'High Risk Non-Compliant'!B84</f>
        <v>0</v>
      </c>
      <c r="B128" s="445">
        <f>'High Risk Non-Compliant'!C84</f>
        <v>0</v>
      </c>
      <c r="C128" s="445"/>
      <c r="D128" s="446">
        <f>'High Risk Non-Compliant'!D84</f>
        <v>0</v>
      </c>
      <c r="E128" s="446"/>
      <c r="F128" s="446"/>
      <c r="G128" s="95" t="e">
        <f>IF(VLOOKUP(A128,'High Risk Non-Compliant'!B:K,$H$48,FALSE)=0,"N/A",VLOOKUP(A128,'High Risk Non-Compliant'!B:K,$H$48,FALSE))</f>
        <v>#REF!</v>
      </c>
      <c r="H128" s="95" t="e">
        <f>IF(G128="N/A","N/A",VLOOKUP(G128,'Crosswalk Detail'!A:B,2,FALSE))</f>
        <v>#REF!</v>
      </c>
    </row>
    <row r="129" spans="1:8" ht="144" customHeight="1" x14ac:dyDescent="0.2">
      <c r="A129" s="96">
        <f>'High Risk Non-Compliant'!B85</f>
        <v>0</v>
      </c>
      <c r="B129" s="445">
        <f>'High Risk Non-Compliant'!C85</f>
        <v>0</v>
      </c>
      <c r="C129" s="445"/>
      <c r="D129" s="446">
        <f>'High Risk Non-Compliant'!D85</f>
        <v>0</v>
      </c>
      <c r="E129" s="446"/>
      <c r="F129" s="446"/>
      <c r="G129" s="95" t="e">
        <f>IF(VLOOKUP(A129,'High Risk Non-Compliant'!B:K,$H$48,FALSE)=0,"N/A",VLOOKUP(A129,'High Risk Non-Compliant'!B:K,$H$48,FALSE))</f>
        <v>#REF!</v>
      </c>
      <c r="H129" s="95" t="e">
        <f>IF(G129="N/A","N/A",VLOOKUP(G129,'Crosswalk Detail'!A:B,2,FALSE))</f>
        <v>#REF!</v>
      </c>
    </row>
    <row r="130" spans="1:8" ht="144" customHeight="1" x14ac:dyDescent="0.2">
      <c r="A130" s="96">
        <f>'High Risk Non-Compliant'!B86</f>
        <v>0</v>
      </c>
      <c r="B130" s="445">
        <f>'High Risk Non-Compliant'!C86</f>
        <v>0</v>
      </c>
      <c r="C130" s="445"/>
      <c r="D130" s="446">
        <f>'High Risk Non-Compliant'!D86</f>
        <v>0</v>
      </c>
      <c r="E130" s="446"/>
      <c r="F130" s="446"/>
      <c r="G130" s="95" t="e">
        <f>IF(VLOOKUP(A130,'High Risk Non-Compliant'!B:K,$H$48,FALSE)=0,"N/A",VLOOKUP(A130,'High Risk Non-Compliant'!B:K,$H$48,FALSE))</f>
        <v>#REF!</v>
      </c>
      <c r="H130" s="95" t="e">
        <f>IF(G130="N/A","N/A",VLOOKUP(G130,'Crosswalk Detail'!A:B,2,FALSE))</f>
        <v>#REF!</v>
      </c>
    </row>
    <row r="131" spans="1:8" ht="144" customHeight="1" x14ac:dyDescent="0.2">
      <c r="A131" s="96">
        <f>'High Risk Non-Compliant'!B87</f>
        <v>0</v>
      </c>
      <c r="B131" s="445">
        <f>'High Risk Non-Compliant'!C87</f>
        <v>0</v>
      </c>
      <c r="C131" s="445"/>
      <c r="D131" s="446">
        <f>'High Risk Non-Compliant'!D87</f>
        <v>0</v>
      </c>
      <c r="E131" s="446"/>
      <c r="F131" s="446"/>
      <c r="G131" s="95" t="e">
        <f>IF(VLOOKUP(A131,'High Risk Non-Compliant'!B:K,$H$48,FALSE)=0,"N/A",VLOOKUP(A131,'High Risk Non-Compliant'!B:K,$H$48,FALSE))</f>
        <v>#REF!</v>
      </c>
      <c r="H131" s="95" t="e">
        <f>IF(G131="N/A","N/A",VLOOKUP(G131,'Crosswalk Detail'!A:B,2,FALSE))</f>
        <v>#REF!</v>
      </c>
    </row>
    <row r="132" spans="1:8" ht="144" customHeight="1" x14ac:dyDescent="0.2">
      <c r="A132" s="96">
        <f>'High Risk Non-Compliant'!B88</f>
        <v>0</v>
      </c>
      <c r="B132" s="445">
        <f>'High Risk Non-Compliant'!C88</f>
        <v>0</v>
      </c>
      <c r="C132" s="445"/>
      <c r="D132" s="446">
        <f>'High Risk Non-Compliant'!D88</f>
        <v>0</v>
      </c>
      <c r="E132" s="446"/>
      <c r="F132" s="446"/>
      <c r="G132" s="95" t="e">
        <f>IF(VLOOKUP(A132,'High Risk Non-Compliant'!B:K,$H$48,FALSE)=0,"N/A",VLOOKUP(A132,'High Risk Non-Compliant'!B:K,$H$48,FALSE))</f>
        <v>#REF!</v>
      </c>
      <c r="H132" s="95" t="e">
        <f>IF(G132="N/A","N/A",VLOOKUP(G132,'Crosswalk Detail'!A:B,2,FALSE))</f>
        <v>#REF!</v>
      </c>
    </row>
    <row r="133" spans="1:8" ht="144" customHeight="1" x14ac:dyDescent="0.2">
      <c r="A133" s="96">
        <f>'High Risk Non-Compliant'!B89</f>
        <v>0</v>
      </c>
      <c r="B133" s="445">
        <f>'High Risk Non-Compliant'!C89</f>
        <v>0</v>
      </c>
      <c r="C133" s="445"/>
      <c r="D133" s="446">
        <f>'High Risk Non-Compliant'!D89</f>
        <v>0</v>
      </c>
      <c r="E133" s="446"/>
      <c r="F133" s="446"/>
      <c r="G133" s="95" t="e">
        <f>IF(VLOOKUP(A133,'High Risk Non-Compliant'!B:K,$H$48,FALSE)=0,"N/A",VLOOKUP(A133,'High Risk Non-Compliant'!B:K,$H$48,FALSE))</f>
        <v>#REF!</v>
      </c>
      <c r="H133" s="95" t="e">
        <f>IF(G133="N/A","N/A",VLOOKUP(G133,'Crosswalk Detail'!A:B,2,FALSE))</f>
        <v>#REF!</v>
      </c>
    </row>
    <row r="134" spans="1:8" ht="144" customHeight="1" x14ac:dyDescent="0.2">
      <c r="A134" s="96">
        <f>'High Risk Non-Compliant'!B90</f>
        <v>0</v>
      </c>
      <c r="B134" s="445">
        <f>'High Risk Non-Compliant'!C90</f>
        <v>0</v>
      </c>
      <c r="C134" s="445"/>
      <c r="D134" s="446">
        <f>'High Risk Non-Compliant'!D90</f>
        <v>0</v>
      </c>
      <c r="E134" s="446"/>
      <c r="F134" s="446"/>
      <c r="G134" s="95" t="e">
        <f>IF(VLOOKUP(A134,'High Risk Non-Compliant'!B:K,$H$48,FALSE)=0,"N/A",VLOOKUP(A134,'High Risk Non-Compliant'!B:K,$H$48,FALSE))</f>
        <v>#REF!</v>
      </c>
      <c r="H134" s="95" t="e">
        <f>IF(G134="N/A","N/A",VLOOKUP(G134,'Crosswalk Detail'!A:B,2,FALSE))</f>
        <v>#REF!</v>
      </c>
    </row>
    <row r="135" spans="1:8" ht="144" customHeight="1" x14ac:dyDescent="0.2">
      <c r="A135" s="96">
        <f>'High Risk Non-Compliant'!B91</f>
        <v>0</v>
      </c>
      <c r="B135" s="445">
        <f>'High Risk Non-Compliant'!C91</f>
        <v>0</v>
      </c>
      <c r="C135" s="445"/>
      <c r="D135" s="446">
        <f>'High Risk Non-Compliant'!D91</f>
        <v>0</v>
      </c>
      <c r="E135" s="446"/>
      <c r="F135" s="446"/>
      <c r="G135" s="95" t="e">
        <f>IF(VLOOKUP(A135,'High Risk Non-Compliant'!B:K,$H$48,FALSE)=0,"N/A",VLOOKUP(A135,'High Risk Non-Compliant'!B:K,$H$48,FALSE))</f>
        <v>#REF!</v>
      </c>
      <c r="H135" s="95" t="e">
        <f>IF(G135="N/A","N/A",VLOOKUP(G135,'Crosswalk Detail'!A:B,2,FALSE))</f>
        <v>#REF!</v>
      </c>
    </row>
    <row r="136" spans="1:8" ht="144" customHeight="1" x14ac:dyDescent="0.2">
      <c r="A136" s="96">
        <f>'High Risk Non-Compliant'!B92</f>
        <v>0</v>
      </c>
      <c r="B136" s="445">
        <f>'High Risk Non-Compliant'!C92</f>
        <v>0</v>
      </c>
      <c r="C136" s="445"/>
      <c r="D136" s="446">
        <f>'High Risk Non-Compliant'!D92</f>
        <v>0</v>
      </c>
      <c r="E136" s="446"/>
      <c r="F136" s="446"/>
      <c r="G136" s="95" t="e">
        <f>IF(VLOOKUP(A136,'High Risk Non-Compliant'!B:K,$H$48,FALSE)=0,"N/A",VLOOKUP(A136,'High Risk Non-Compliant'!B:K,$H$48,FALSE))</f>
        <v>#REF!</v>
      </c>
      <c r="H136" s="95" t="e">
        <f>IF(G136="N/A","N/A",VLOOKUP(G136,'Crosswalk Detail'!A:B,2,FALSE))</f>
        <v>#REF!</v>
      </c>
    </row>
    <row r="137" spans="1:8" ht="144" customHeight="1" x14ac:dyDescent="0.2">
      <c r="A137" s="96">
        <f>'High Risk Non-Compliant'!B93</f>
        <v>0</v>
      </c>
      <c r="B137" s="445">
        <f>'High Risk Non-Compliant'!C93</f>
        <v>0</v>
      </c>
      <c r="C137" s="445"/>
      <c r="D137" s="446">
        <f>'High Risk Non-Compliant'!D93</f>
        <v>0</v>
      </c>
      <c r="E137" s="446"/>
      <c r="F137" s="446"/>
      <c r="G137" s="95" t="e">
        <f>IF(VLOOKUP(A137,'High Risk Non-Compliant'!B:K,$H$48,FALSE)=0,"N/A",VLOOKUP(A137,'High Risk Non-Compliant'!B:K,$H$48,FALSE))</f>
        <v>#REF!</v>
      </c>
      <c r="H137" s="95" t="e">
        <f>IF(G137="N/A","N/A",VLOOKUP(G137,'Crosswalk Detail'!A:B,2,FALSE))</f>
        <v>#REF!</v>
      </c>
    </row>
    <row r="138" spans="1:8" ht="144" customHeight="1" x14ac:dyDescent="0.2">
      <c r="A138" s="96">
        <f>'High Risk Non-Compliant'!B94</f>
        <v>0</v>
      </c>
      <c r="B138" s="445">
        <f>'High Risk Non-Compliant'!C94</f>
        <v>0</v>
      </c>
      <c r="C138" s="445"/>
      <c r="D138" s="446">
        <f>'High Risk Non-Compliant'!D94</f>
        <v>0</v>
      </c>
      <c r="E138" s="446"/>
      <c r="F138" s="446"/>
      <c r="G138" s="95" t="e">
        <f>IF(VLOOKUP(A138,'High Risk Non-Compliant'!B:K,$H$48,FALSE)=0,"N/A",VLOOKUP(A138,'High Risk Non-Compliant'!B:K,$H$48,FALSE))</f>
        <v>#REF!</v>
      </c>
      <c r="H138" s="95" t="e">
        <f>IF(G138="N/A","N/A",VLOOKUP(G138,'Crosswalk Detail'!A:B,2,FALSE))</f>
        <v>#REF!</v>
      </c>
    </row>
    <row r="139" spans="1:8" ht="144" customHeight="1" x14ac:dyDescent="0.2">
      <c r="A139" s="96">
        <f>'High Risk Non-Compliant'!B95</f>
        <v>0</v>
      </c>
      <c r="B139" s="445">
        <f>'High Risk Non-Compliant'!C95</f>
        <v>0</v>
      </c>
      <c r="C139" s="445"/>
      <c r="D139" s="446">
        <f>'High Risk Non-Compliant'!D95</f>
        <v>0</v>
      </c>
      <c r="E139" s="446"/>
      <c r="F139" s="446"/>
      <c r="G139" s="95" t="e">
        <f>IF(VLOOKUP(A139,'High Risk Non-Compliant'!B:K,$H$48,FALSE)=0,"N/A",VLOOKUP(A139,'High Risk Non-Compliant'!B:K,$H$48,FALSE))</f>
        <v>#REF!</v>
      </c>
      <c r="H139" s="95" t="e">
        <f>IF(G139="N/A","N/A",VLOOKUP(G139,'Crosswalk Detail'!A:B,2,FALSE))</f>
        <v>#REF!</v>
      </c>
    </row>
    <row r="140" spans="1:8" ht="144" customHeight="1" x14ac:dyDescent="0.2">
      <c r="A140" s="96">
        <f>'High Risk Non-Compliant'!B96</f>
        <v>0</v>
      </c>
      <c r="B140" s="445">
        <f>'High Risk Non-Compliant'!C96</f>
        <v>0</v>
      </c>
      <c r="C140" s="445"/>
      <c r="D140" s="446">
        <f>'High Risk Non-Compliant'!D96</f>
        <v>0</v>
      </c>
      <c r="E140" s="446"/>
      <c r="F140" s="446"/>
      <c r="G140" s="95" t="e">
        <f>IF(VLOOKUP(A140,'High Risk Non-Compliant'!B:K,$H$48,FALSE)=0,"N/A",VLOOKUP(A140,'High Risk Non-Compliant'!B:K,$H$48,FALSE))</f>
        <v>#REF!</v>
      </c>
      <c r="H140" s="95" t="e">
        <f>IF(G140="N/A","N/A",VLOOKUP(G140,'Crosswalk Detail'!A:B,2,FALSE))</f>
        <v>#REF!</v>
      </c>
    </row>
    <row r="141" spans="1:8" ht="144" customHeight="1" x14ac:dyDescent="0.2">
      <c r="A141" s="96">
        <f>'High Risk Non-Compliant'!B97</f>
        <v>0</v>
      </c>
      <c r="B141" s="445">
        <f>'High Risk Non-Compliant'!C97</f>
        <v>0</v>
      </c>
      <c r="C141" s="445"/>
      <c r="D141" s="446">
        <f>'High Risk Non-Compliant'!D97</f>
        <v>0</v>
      </c>
      <c r="E141" s="446"/>
      <c r="F141" s="446"/>
      <c r="G141" s="95" t="e">
        <f>IF(VLOOKUP(A141,'High Risk Non-Compliant'!B:K,$H$48,FALSE)=0,"N/A",VLOOKUP(A141,'High Risk Non-Compliant'!B:K,$H$48,FALSE))</f>
        <v>#REF!</v>
      </c>
      <c r="H141" s="95" t="e">
        <f>IF(G141="N/A","N/A",VLOOKUP(G141,'Crosswalk Detail'!A:B,2,FALSE))</f>
        <v>#REF!</v>
      </c>
    </row>
    <row r="142" spans="1:8" ht="144" customHeight="1" x14ac:dyDescent="0.2">
      <c r="A142" s="96">
        <f>'High Risk Non-Compliant'!B98</f>
        <v>0</v>
      </c>
      <c r="B142" s="445">
        <f>'High Risk Non-Compliant'!C98</f>
        <v>0</v>
      </c>
      <c r="C142" s="445"/>
      <c r="D142" s="446">
        <f>'High Risk Non-Compliant'!D98</f>
        <v>0</v>
      </c>
      <c r="E142" s="446"/>
      <c r="F142" s="446"/>
      <c r="G142" s="95" t="e">
        <f>IF(VLOOKUP(A142,'High Risk Non-Compliant'!B:K,$H$48,FALSE)=0,"N/A",VLOOKUP(A142,'High Risk Non-Compliant'!B:K,$H$48,FALSE))</f>
        <v>#REF!</v>
      </c>
      <c r="H142" s="95" t="e">
        <f>IF(G142="N/A","N/A",VLOOKUP(G142,'Crosswalk Detail'!A:B,2,FALSE))</f>
        <v>#REF!</v>
      </c>
    </row>
    <row r="143" spans="1:8" ht="144" customHeight="1" x14ac:dyDescent="0.2">
      <c r="A143" s="96">
        <f>'High Risk Non-Compliant'!B99</f>
        <v>0</v>
      </c>
      <c r="B143" s="445">
        <f>'High Risk Non-Compliant'!C99</f>
        <v>0</v>
      </c>
      <c r="C143" s="445"/>
      <c r="D143" s="446">
        <f>'High Risk Non-Compliant'!D99</f>
        <v>0</v>
      </c>
      <c r="E143" s="446"/>
      <c r="F143" s="446"/>
      <c r="G143" s="95" t="e">
        <f>IF(VLOOKUP(A143,'High Risk Non-Compliant'!B:K,$H$48,FALSE)=0,"N/A",VLOOKUP(A143,'High Risk Non-Compliant'!B:K,$H$48,FALSE))</f>
        <v>#REF!</v>
      </c>
      <c r="H143" s="95" t="e">
        <f>IF(G143="N/A","N/A",VLOOKUP(G143,'Crosswalk Detail'!A:B,2,FALSE))</f>
        <v>#REF!</v>
      </c>
    </row>
    <row r="144" spans="1:8" ht="144" customHeight="1" x14ac:dyDescent="0.2">
      <c r="A144" s="96">
        <f>'High Risk Non-Compliant'!B100</f>
        <v>0</v>
      </c>
      <c r="B144" s="445">
        <f>'High Risk Non-Compliant'!C100</f>
        <v>0</v>
      </c>
      <c r="C144" s="445"/>
      <c r="D144" s="446">
        <f>'High Risk Non-Compliant'!D100</f>
        <v>0</v>
      </c>
      <c r="E144" s="446"/>
      <c r="F144" s="446"/>
      <c r="G144" s="95" t="e">
        <f>IF(VLOOKUP(A144,'High Risk Non-Compliant'!B:K,$H$48,FALSE)=0,"N/A",VLOOKUP(A144,'High Risk Non-Compliant'!B:K,$H$48,FALSE))</f>
        <v>#REF!</v>
      </c>
      <c r="H144" s="95" t="e">
        <f>IF(G144="N/A","N/A",VLOOKUP(G144,'Crosswalk Detail'!A:B,2,FALSE))</f>
        <v>#REF!</v>
      </c>
    </row>
    <row r="145" spans="1:8" ht="144" customHeight="1" x14ac:dyDescent="0.2">
      <c r="A145" s="96">
        <f>'High Risk Non-Compliant'!B101</f>
        <v>0</v>
      </c>
      <c r="B145" s="445">
        <f>'High Risk Non-Compliant'!C101</f>
        <v>0</v>
      </c>
      <c r="C145" s="445"/>
      <c r="D145" s="446">
        <f>'High Risk Non-Compliant'!D101</f>
        <v>0</v>
      </c>
      <c r="E145" s="446"/>
      <c r="F145" s="446"/>
      <c r="G145" s="95" t="e">
        <f>IF(VLOOKUP(A145,'High Risk Non-Compliant'!B:K,$H$48,FALSE)=0,"N/A",VLOOKUP(A145,'High Risk Non-Compliant'!B:K,$H$48,FALSE))</f>
        <v>#REF!</v>
      </c>
      <c r="H145" s="95" t="e">
        <f>IF(G145="N/A","N/A",VLOOKUP(G145,'Crosswalk Detail'!A:B,2,FALSE))</f>
        <v>#REF!</v>
      </c>
    </row>
    <row r="146" spans="1:8" ht="144" customHeight="1" x14ac:dyDescent="0.2">
      <c r="A146" s="96">
        <f>'High Risk Non-Compliant'!B102</f>
        <v>0</v>
      </c>
      <c r="B146" s="445">
        <f>'High Risk Non-Compliant'!C102</f>
        <v>0</v>
      </c>
      <c r="C146" s="445"/>
      <c r="D146" s="446">
        <f>'High Risk Non-Compliant'!D102</f>
        <v>0</v>
      </c>
      <c r="E146" s="446"/>
      <c r="F146" s="446"/>
      <c r="G146" s="95" t="e">
        <f>IF(VLOOKUP(A146,'High Risk Non-Compliant'!B:K,$H$48,FALSE)=0,"N/A",VLOOKUP(A146,'High Risk Non-Compliant'!B:K,$H$48,FALSE))</f>
        <v>#REF!</v>
      </c>
      <c r="H146" s="95" t="e">
        <f>IF(G146="N/A","N/A",VLOOKUP(G146,'Crosswalk Detail'!A:B,2,FALSE))</f>
        <v>#REF!</v>
      </c>
    </row>
    <row r="147" spans="1:8" ht="144" customHeight="1" x14ac:dyDescent="0.2">
      <c r="A147" s="96">
        <f>'High Risk Non-Compliant'!B103</f>
        <v>0</v>
      </c>
      <c r="B147" s="445">
        <f>'High Risk Non-Compliant'!C103</f>
        <v>0</v>
      </c>
      <c r="C147" s="445"/>
      <c r="D147" s="446">
        <f>'High Risk Non-Compliant'!D103</f>
        <v>0</v>
      </c>
      <c r="E147" s="446"/>
      <c r="F147" s="446"/>
      <c r="G147" s="95" t="e">
        <f>IF(VLOOKUP(A147,'High Risk Non-Compliant'!B:K,$H$48,FALSE)=0,"N/A",VLOOKUP(A147,'High Risk Non-Compliant'!B:K,$H$48,FALSE))</f>
        <v>#REF!</v>
      </c>
      <c r="H147" s="95" t="e">
        <f>IF(G147="N/A","N/A",VLOOKUP(G147,'Crosswalk Detail'!A:B,2,FALSE))</f>
        <v>#REF!</v>
      </c>
    </row>
    <row r="148" spans="1:8" ht="144" customHeight="1" x14ac:dyDescent="0.2">
      <c r="A148" s="96">
        <f>'High Risk Non-Compliant'!B104</f>
        <v>0</v>
      </c>
      <c r="B148" s="445">
        <f>'High Risk Non-Compliant'!C104</f>
        <v>0</v>
      </c>
      <c r="C148" s="445"/>
      <c r="D148" s="446">
        <f>'High Risk Non-Compliant'!D104</f>
        <v>0</v>
      </c>
      <c r="E148" s="446"/>
      <c r="F148" s="446"/>
      <c r="G148" s="95" t="e">
        <f>IF(VLOOKUP(A148,'High Risk Non-Compliant'!B:K,$H$48,FALSE)=0,"N/A",VLOOKUP(A148,'High Risk Non-Compliant'!B:K,$H$48,FALSE))</f>
        <v>#REF!</v>
      </c>
      <c r="H148" s="95" t="e">
        <f>IF(G148="N/A","N/A",VLOOKUP(G148,'Crosswalk Detail'!A:B,2,FALSE))</f>
        <v>#REF!</v>
      </c>
    </row>
    <row r="149" spans="1:8" ht="144" customHeight="1" x14ac:dyDescent="0.2">
      <c r="A149" s="96">
        <f>'High Risk Non-Compliant'!B105</f>
        <v>0</v>
      </c>
      <c r="B149" s="445">
        <f>'High Risk Non-Compliant'!C105</f>
        <v>0</v>
      </c>
      <c r="C149" s="445"/>
      <c r="D149" s="446">
        <f>'High Risk Non-Compliant'!D105</f>
        <v>0</v>
      </c>
      <c r="E149" s="446"/>
      <c r="F149" s="446"/>
      <c r="G149" s="95" t="e">
        <f>IF(VLOOKUP(A149,'High Risk Non-Compliant'!B:K,$H$48,FALSE)=0,"N/A",VLOOKUP(A149,'High Risk Non-Compliant'!B:K,$H$48,FALSE))</f>
        <v>#REF!</v>
      </c>
      <c r="H149" s="95" t="e">
        <f>IF(G149="N/A","N/A",VLOOKUP(G149,'Crosswalk Detail'!A:B,2,FALSE))</f>
        <v>#REF!</v>
      </c>
    </row>
    <row r="150" spans="1:8" ht="144" customHeight="1" x14ac:dyDescent="0.2">
      <c r="A150" s="96">
        <f>'High Risk Non-Compliant'!B106</f>
        <v>0</v>
      </c>
      <c r="B150" s="445">
        <f>'High Risk Non-Compliant'!C106</f>
        <v>0</v>
      </c>
      <c r="C150" s="445"/>
      <c r="D150" s="446">
        <f>'High Risk Non-Compliant'!D106</f>
        <v>0</v>
      </c>
      <c r="E150" s="446"/>
      <c r="F150" s="446"/>
      <c r="G150" s="95" t="e">
        <f>IF(VLOOKUP(A150,'High Risk Non-Compliant'!B:K,$H$48,FALSE)=0,"N/A",VLOOKUP(A150,'High Risk Non-Compliant'!B:K,$H$48,FALSE))</f>
        <v>#REF!</v>
      </c>
      <c r="H150" s="95" t="e">
        <f>IF(G150="N/A","N/A",VLOOKUP(G150,'Crosswalk Detail'!A:B,2,FALSE))</f>
        <v>#REF!</v>
      </c>
    </row>
    <row r="151" spans="1:8" ht="144" customHeight="1" x14ac:dyDescent="0.2">
      <c r="A151" s="96">
        <f>'High Risk Non-Compliant'!B107</f>
        <v>0</v>
      </c>
      <c r="B151" s="445">
        <f>'High Risk Non-Compliant'!C107</f>
        <v>0</v>
      </c>
      <c r="C151" s="445"/>
      <c r="D151" s="446">
        <f>'High Risk Non-Compliant'!D107</f>
        <v>0</v>
      </c>
      <c r="E151" s="446"/>
      <c r="F151" s="446"/>
      <c r="G151" s="95" t="e">
        <f>IF(VLOOKUP(A151,'High Risk Non-Compliant'!B:K,$H$48,FALSE)=0,"N/A",VLOOKUP(A151,'High Risk Non-Compliant'!B:K,$H$48,FALSE))</f>
        <v>#REF!</v>
      </c>
      <c r="H151" s="95" t="e">
        <f>IF(G151="N/A","N/A",VLOOKUP(G151,'Crosswalk Detail'!A:B,2,FALSE))</f>
        <v>#REF!</v>
      </c>
    </row>
    <row r="152" spans="1:8" ht="144" customHeight="1" x14ac:dyDescent="0.2">
      <c r="A152" s="96">
        <f>'High Risk Non-Compliant'!B108</f>
        <v>0</v>
      </c>
      <c r="B152" s="445">
        <f>'High Risk Non-Compliant'!C108</f>
        <v>0</v>
      </c>
      <c r="C152" s="445"/>
      <c r="D152" s="446">
        <f>'High Risk Non-Compliant'!D108</f>
        <v>0</v>
      </c>
      <c r="E152" s="446"/>
      <c r="F152" s="446"/>
      <c r="G152" s="95" t="e">
        <f>IF(VLOOKUP(A152,'High Risk Non-Compliant'!B:K,$H$48,FALSE)=0,"N/A",VLOOKUP(A152,'High Risk Non-Compliant'!B:K,$H$48,FALSE))</f>
        <v>#REF!</v>
      </c>
      <c r="H152" s="95" t="e">
        <f>IF(G152="N/A","N/A",VLOOKUP(G152,'Crosswalk Detail'!A:B,2,FALSE))</f>
        <v>#REF!</v>
      </c>
    </row>
    <row r="153" spans="1:8" ht="144" customHeight="1" x14ac:dyDescent="0.2">
      <c r="A153" s="96">
        <f>'High Risk Non-Compliant'!B109</f>
        <v>0</v>
      </c>
      <c r="B153" s="445">
        <f>'High Risk Non-Compliant'!C109</f>
        <v>0</v>
      </c>
      <c r="C153" s="445"/>
      <c r="D153" s="446">
        <f>'High Risk Non-Compliant'!D109</f>
        <v>0</v>
      </c>
      <c r="E153" s="446"/>
      <c r="F153" s="446"/>
      <c r="G153" s="95" t="e">
        <f>IF(VLOOKUP(A153,'High Risk Non-Compliant'!B:K,$H$48,FALSE)=0,"N/A",VLOOKUP(A153,'High Risk Non-Compliant'!B:K,$H$48,FALSE))</f>
        <v>#REF!</v>
      </c>
      <c r="H153" s="95" t="e">
        <f>IF(G153="N/A","N/A",VLOOKUP(G153,'Crosswalk Detail'!A:B,2,FALSE))</f>
        <v>#REF!</v>
      </c>
    </row>
    <row r="154" spans="1:8" ht="144" customHeight="1" x14ac:dyDescent="0.2">
      <c r="A154" s="96">
        <f>'High Risk Non-Compliant'!B110</f>
        <v>0</v>
      </c>
      <c r="B154" s="445">
        <f>'High Risk Non-Compliant'!C110</f>
        <v>0</v>
      </c>
      <c r="C154" s="445"/>
      <c r="D154" s="446">
        <f>'High Risk Non-Compliant'!D110</f>
        <v>0</v>
      </c>
      <c r="E154" s="446"/>
      <c r="F154" s="446"/>
      <c r="G154" s="95" t="e">
        <f>IF(VLOOKUP(A154,'High Risk Non-Compliant'!B:K,$H$48,FALSE)=0,"N/A",VLOOKUP(A154,'High Risk Non-Compliant'!B:K,$H$48,FALSE))</f>
        <v>#REF!</v>
      </c>
      <c r="H154" s="95" t="e">
        <f>IF(G154="N/A","N/A",VLOOKUP(G154,'Crosswalk Detail'!A:B,2,FALSE))</f>
        <v>#REF!</v>
      </c>
    </row>
    <row r="155" spans="1:8" ht="144" customHeight="1" x14ac:dyDescent="0.2">
      <c r="A155" s="96">
        <f>'High Risk Non-Compliant'!B111</f>
        <v>0</v>
      </c>
      <c r="B155" s="445">
        <f>'High Risk Non-Compliant'!C111</f>
        <v>0</v>
      </c>
      <c r="C155" s="445"/>
      <c r="D155" s="446">
        <f>'High Risk Non-Compliant'!D111</f>
        <v>0</v>
      </c>
      <c r="E155" s="446"/>
      <c r="F155" s="446"/>
      <c r="G155" s="95" t="e">
        <f>IF(VLOOKUP(A155,'High Risk Non-Compliant'!B:K,$H$48,FALSE)=0,"N/A",VLOOKUP(A155,'High Risk Non-Compliant'!B:K,$H$48,FALSE))</f>
        <v>#REF!</v>
      </c>
      <c r="H155" s="95" t="e">
        <f>IF(G155="N/A","N/A",VLOOKUP(G155,'Crosswalk Detail'!A:B,2,FALSE))</f>
        <v>#REF!</v>
      </c>
    </row>
    <row r="156" spans="1:8" ht="144" customHeight="1" x14ac:dyDescent="0.2">
      <c r="A156" s="96">
        <f>'High Risk Non-Compliant'!B112</f>
        <v>0</v>
      </c>
      <c r="B156" s="445">
        <f>'High Risk Non-Compliant'!C112</f>
        <v>0</v>
      </c>
      <c r="C156" s="445"/>
      <c r="D156" s="446">
        <f>'High Risk Non-Compliant'!D112</f>
        <v>0</v>
      </c>
      <c r="E156" s="446"/>
      <c r="F156" s="446"/>
      <c r="G156" s="95" t="e">
        <f>IF(VLOOKUP(A156,'High Risk Non-Compliant'!B:K,$H$48,FALSE)=0,"N/A",VLOOKUP(A156,'High Risk Non-Compliant'!B:K,$H$48,FALSE))</f>
        <v>#REF!</v>
      </c>
      <c r="H156" s="95" t="e">
        <f>IF(G156="N/A","N/A",VLOOKUP(G156,'Crosswalk Detail'!A:B,2,FALSE))</f>
        <v>#REF!</v>
      </c>
    </row>
    <row r="157" spans="1:8" ht="144" customHeight="1" x14ac:dyDescent="0.2">
      <c r="A157" s="96">
        <f>'High Risk Non-Compliant'!B113</f>
        <v>0</v>
      </c>
      <c r="B157" s="445">
        <f>'High Risk Non-Compliant'!C113</f>
        <v>0</v>
      </c>
      <c r="C157" s="445"/>
      <c r="D157" s="446">
        <f>'High Risk Non-Compliant'!D113</f>
        <v>0</v>
      </c>
      <c r="E157" s="446"/>
      <c r="F157" s="446"/>
      <c r="G157" s="95" t="e">
        <f>IF(VLOOKUP(A157,'High Risk Non-Compliant'!B:K,$H$48,FALSE)=0,"N/A",VLOOKUP(A157,'High Risk Non-Compliant'!B:K,$H$48,FALSE))</f>
        <v>#REF!</v>
      </c>
      <c r="H157" s="95" t="e">
        <f>IF(G157="N/A","N/A",VLOOKUP(G157,'Crosswalk Detail'!A:B,2,FALSE))</f>
        <v>#REF!</v>
      </c>
    </row>
    <row r="158" spans="1:8" ht="144" customHeight="1" x14ac:dyDescent="0.2">
      <c r="A158" s="96">
        <f>'High Risk Non-Compliant'!B114</f>
        <v>0</v>
      </c>
      <c r="B158" s="445">
        <f>'High Risk Non-Compliant'!C114</f>
        <v>0</v>
      </c>
      <c r="C158" s="445"/>
      <c r="D158" s="446">
        <f>'High Risk Non-Compliant'!D114</f>
        <v>0</v>
      </c>
      <c r="E158" s="446"/>
      <c r="F158" s="446"/>
      <c r="G158" s="95" t="e">
        <f>IF(VLOOKUP(A158,'High Risk Non-Compliant'!B:K,$H$48,FALSE)=0,"N/A",VLOOKUP(A158,'High Risk Non-Compliant'!B:K,$H$48,FALSE))</f>
        <v>#REF!</v>
      </c>
      <c r="H158" s="95" t="e">
        <f>IF(G158="N/A","N/A",VLOOKUP(G158,'Crosswalk Detail'!A:B,2,FALSE))</f>
        <v>#REF!</v>
      </c>
    </row>
    <row r="159" spans="1:8" ht="144" customHeight="1" x14ac:dyDescent="0.2">
      <c r="A159" s="96">
        <f>'High Risk Non-Compliant'!B115</f>
        <v>0</v>
      </c>
      <c r="B159" s="445">
        <f>'High Risk Non-Compliant'!C115</f>
        <v>0</v>
      </c>
      <c r="C159" s="445"/>
      <c r="D159" s="446">
        <f>'High Risk Non-Compliant'!D115</f>
        <v>0</v>
      </c>
      <c r="E159" s="446"/>
      <c r="F159" s="446"/>
      <c r="G159" s="95" t="e">
        <f>IF(VLOOKUP(A159,'High Risk Non-Compliant'!B:K,$H$48,FALSE)=0,"N/A",VLOOKUP(A159,'High Risk Non-Compliant'!B:K,$H$48,FALSE))</f>
        <v>#REF!</v>
      </c>
      <c r="H159" s="95" t="e">
        <f>IF(G159="N/A","N/A",VLOOKUP(G159,'Crosswalk Detail'!A:B,2,FALSE))</f>
        <v>#REF!</v>
      </c>
    </row>
    <row r="160" spans="1:8" ht="144" customHeight="1" x14ac:dyDescent="0.2">
      <c r="A160" s="96">
        <f>'High Risk Non-Compliant'!B116</f>
        <v>0</v>
      </c>
      <c r="B160" s="445">
        <f>'High Risk Non-Compliant'!C116</f>
        <v>0</v>
      </c>
      <c r="C160" s="445"/>
      <c r="D160" s="446">
        <f>'High Risk Non-Compliant'!D116</f>
        <v>0</v>
      </c>
      <c r="E160" s="446"/>
      <c r="F160" s="446"/>
      <c r="G160" s="95" t="e">
        <f>IF(VLOOKUP(A160,'High Risk Non-Compliant'!B:K,$H$48,FALSE)=0,"N/A",VLOOKUP(A160,'High Risk Non-Compliant'!B:K,$H$48,FALSE))</f>
        <v>#REF!</v>
      </c>
      <c r="H160" s="95" t="e">
        <f>IF(G160="N/A","N/A",VLOOKUP(G160,'Crosswalk Detail'!A:B,2,FALSE))</f>
        <v>#REF!</v>
      </c>
    </row>
    <row r="161" spans="1:8" ht="144" customHeight="1" x14ac:dyDescent="0.2">
      <c r="A161" s="96">
        <f>'High Risk Non-Compliant'!B117</f>
        <v>0</v>
      </c>
      <c r="B161" s="445">
        <f>'High Risk Non-Compliant'!C117</f>
        <v>0</v>
      </c>
      <c r="C161" s="445"/>
      <c r="D161" s="446">
        <f>'High Risk Non-Compliant'!D117</f>
        <v>0</v>
      </c>
      <c r="E161" s="446"/>
      <c r="F161" s="446"/>
      <c r="G161" s="95" t="e">
        <f>IF(VLOOKUP(A161,'High Risk Non-Compliant'!B:K,$H$48,FALSE)=0,"N/A",VLOOKUP(A161,'High Risk Non-Compliant'!B:K,$H$48,FALSE))</f>
        <v>#REF!</v>
      </c>
      <c r="H161" s="95" t="e">
        <f>IF(G161="N/A","N/A",VLOOKUP(G161,'Crosswalk Detail'!A:B,2,FALSE))</f>
        <v>#REF!</v>
      </c>
    </row>
    <row r="162" spans="1:8" ht="144" customHeight="1" x14ac:dyDescent="0.2">
      <c r="A162" s="96">
        <f>'High Risk Non-Compliant'!B118</f>
        <v>0</v>
      </c>
      <c r="B162" s="445">
        <f>'High Risk Non-Compliant'!C118</f>
        <v>0</v>
      </c>
      <c r="C162" s="445"/>
      <c r="D162" s="446">
        <f>'High Risk Non-Compliant'!D118</f>
        <v>0</v>
      </c>
      <c r="E162" s="446"/>
      <c r="F162" s="446"/>
      <c r="G162" s="95" t="e">
        <f>IF(VLOOKUP(A162,'High Risk Non-Compliant'!B:K,$H$48,FALSE)=0,"N/A",VLOOKUP(A162,'High Risk Non-Compliant'!B:K,$H$48,FALSE))</f>
        <v>#REF!</v>
      </c>
      <c r="H162" s="95" t="e">
        <f>IF(G162="N/A","N/A",VLOOKUP(G162,'Crosswalk Detail'!A:B,2,FALSE))</f>
        <v>#REF!</v>
      </c>
    </row>
    <row r="163" spans="1:8" ht="144" customHeight="1" x14ac:dyDescent="0.2">
      <c r="A163" s="96">
        <f>'High Risk Non-Compliant'!B119</f>
        <v>0</v>
      </c>
      <c r="B163" s="445">
        <f>'High Risk Non-Compliant'!C119</f>
        <v>0</v>
      </c>
      <c r="C163" s="445"/>
      <c r="D163" s="446">
        <f>'High Risk Non-Compliant'!D119</f>
        <v>0</v>
      </c>
      <c r="E163" s="446"/>
      <c r="F163" s="446"/>
      <c r="G163" s="95" t="e">
        <f>IF(VLOOKUP(A163,'High Risk Non-Compliant'!B:K,$H$48,FALSE)=0,"N/A",VLOOKUP(A163,'High Risk Non-Compliant'!B:K,$H$48,FALSE))</f>
        <v>#REF!</v>
      </c>
      <c r="H163" s="95" t="e">
        <f>IF(G163="N/A","N/A",VLOOKUP(G163,'Crosswalk Detail'!A:B,2,FALSE))</f>
        <v>#REF!</v>
      </c>
    </row>
    <row r="164" spans="1:8" ht="144" customHeight="1" x14ac:dyDescent="0.2">
      <c r="A164" s="96">
        <f>'High Risk Non-Compliant'!B120</f>
        <v>0</v>
      </c>
      <c r="B164" s="445">
        <f>'High Risk Non-Compliant'!C120</f>
        <v>0</v>
      </c>
      <c r="C164" s="445"/>
      <c r="D164" s="446">
        <f>'High Risk Non-Compliant'!D120</f>
        <v>0</v>
      </c>
      <c r="E164" s="446"/>
      <c r="F164" s="446"/>
      <c r="G164" s="95" t="e">
        <f>IF(VLOOKUP(A164,'High Risk Non-Compliant'!B:K,$H$48,FALSE)=0,"N/A",VLOOKUP(A164,'High Risk Non-Compliant'!B:K,$H$48,FALSE))</f>
        <v>#REF!</v>
      </c>
      <c r="H164" s="95" t="e">
        <f>IF(G164="N/A","N/A",VLOOKUP(G164,'Crosswalk Detail'!A:B,2,FALSE))</f>
        <v>#REF!</v>
      </c>
    </row>
    <row r="165" spans="1:8" ht="144" customHeight="1" x14ac:dyDescent="0.2">
      <c r="A165" s="96">
        <f>'High Risk Non-Compliant'!B121</f>
        <v>0</v>
      </c>
      <c r="B165" s="445">
        <f>'High Risk Non-Compliant'!C121</f>
        <v>0</v>
      </c>
      <c r="C165" s="445"/>
      <c r="D165" s="446">
        <f>'High Risk Non-Compliant'!D121</f>
        <v>0</v>
      </c>
      <c r="E165" s="446"/>
      <c r="F165" s="446"/>
      <c r="G165" s="95" t="e">
        <f>IF(VLOOKUP(A165,'High Risk Non-Compliant'!B:K,$H$48,FALSE)=0,"N/A",VLOOKUP(A165,'High Risk Non-Compliant'!B:K,$H$48,FALSE))</f>
        <v>#REF!</v>
      </c>
      <c r="H165" s="95" t="e">
        <f>IF(G165="N/A","N/A",VLOOKUP(G165,'Crosswalk Detail'!A:B,2,FALSE))</f>
        <v>#REF!</v>
      </c>
    </row>
    <row r="166" spans="1:8" ht="144" customHeight="1" x14ac:dyDescent="0.2">
      <c r="A166" s="96">
        <f>'High Risk Non-Compliant'!B122</f>
        <v>0</v>
      </c>
      <c r="B166" s="445">
        <f>'High Risk Non-Compliant'!C122</f>
        <v>0</v>
      </c>
      <c r="C166" s="445"/>
      <c r="D166" s="446">
        <f>'High Risk Non-Compliant'!D122</f>
        <v>0</v>
      </c>
      <c r="E166" s="446"/>
      <c r="F166" s="446"/>
      <c r="G166" s="95" t="e">
        <f>IF(VLOOKUP(A166,'High Risk Non-Compliant'!B:K,$H$48,FALSE)=0,"N/A",VLOOKUP(A166,'High Risk Non-Compliant'!B:K,$H$48,FALSE))</f>
        <v>#REF!</v>
      </c>
      <c r="H166" s="95" t="e">
        <f>IF(G166="N/A","N/A",VLOOKUP(G166,'Crosswalk Detail'!A:B,2,FALSE))</f>
        <v>#REF!</v>
      </c>
    </row>
    <row r="167" spans="1:8" ht="144" customHeight="1" x14ac:dyDescent="0.2">
      <c r="A167" s="96">
        <f>'High Risk Non-Compliant'!B123</f>
        <v>0</v>
      </c>
      <c r="B167" s="445">
        <f>'High Risk Non-Compliant'!C123</f>
        <v>0</v>
      </c>
      <c r="C167" s="445"/>
      <c r="D167" s="446">
        <f>'High Risk Non-Compliant'!D123</f>
        <v>0</v>
      </c>
      <c r="E167" s="446"/>
      <c r="F167" s="446"/>
      <c r="G167" s="95" t="e">
        <f>IF(VLOOKUP(A167,'High Risk Non-Compliant'!B:K,$H$48,FALSE)=0,"N/A",VLOOKUP(A167,'High Risk Non-Compliant'!B:K,$H$48,FALSE))</f>
        <v>#REF!</v>
      </c>
      <c r="H167" s="95" t="e">
        <f>IF(G167="N/A","N/A",VLOOKUP(G167,'Crosswalk Detail'!A:B,2,FALSE))</f>
        <v>#REF!</v>
      </c>
    </row>
    <row r="168" spans="1:8" ht="144" customHeight="1" x14ac:dyDescent="0.2">
      <c r="A168" s="96">
        <f>'High Risk Non-Compliant'!B124</f>
        <v>0</v>
      </c>
      <c r="B168" s="445">
        <f>'High Risk Non-Compliant'!C124</f>
        <v>0</v>
      </c>
      <c r="C168" s="445"/>
      <c r="D168" s="446">
        <f>'High Risk Non-Compliant'!D124</f>
        <v>0</v>
      </c>
      <c r="E168" s="446"/>
      <c r="F168" s="446"/>
      <c r="G168" s="95" t="e">
        <f>IF(VLOOKUP(A168,'High Risk Non-Compliant'!B:K,$H$48,FALSE)=0,"N/A",VLOOKUP(A168,'High Risk Non-Compliant'!B:K,$H$48,FALSE))</f>
        <v>#REF!</v>
      </c>
      <c r="H168" s="95" t="e">
        <f>IF(G168="N/A","N/A",VLOOKUP(G168,'Crosswalk Detail'!A:B,2,FALSE))</f>
        <v>#REF!</v>
      </c>
    </row>
    <row r="169" spans="1:8" ht="144" customHeight="1" x14ac:dyDescent="0.2">
      <c r="A169" s="96">
        <f>'High Risk Non-Compliant'!B125</f>
        <v>0</v>
      </c>
      <c r="B169" s="445">
        <f>'High Risk Non-Compliant'!C125</f>
        <v>0</v>
      </c>
      <c r="C169" s="445"/>
      <c r="D169" s="446">
        <f>'High Risk Non-Compliant'!D125</f>
        <v>0</v>
      </c>
      <c r="E169" s="446"/>
      <c r="F169" s="446"/>
      <c r="G169" s="95" t="e">
        <f>IF(VLOOKUP(A169,'High Risk Non-Compliant'!B:K,$H$48,FALSE)=0,"N/A",VLOOKUP(A169,'High Risk Non-Compliant'!B:K,$H$48,FALSE))</f>
        <v>#REF!</v>
      </c>
      <c r="H169" s="95" t="e">
        <f>IF(G169="N/A","N/A",VLOOKUP(G169,'Crosswalk Detail'!A:B,2,FALSE))</f>
        <v>#REF!</v>
      </c>
    </row>
    <row r="170" spans="1:8" ht="144" customHeight="1" x14ac:dyDescent="0.2">
      <c r="A170" s="96">
        <f>'High Risk Non-Compliant'!B126</f>
        <v>0</v>
      </c>
      <c r="B170" s="445">
        <f>'High Risk Non-Compliant'!C126</f>
        <v>0</v>
      </c>
      <c r="C170" s="445"/>
      <c r="D170" s="446">
        <f>'High Risk Non-Compliant'!D126</f>
        <v>0</v>
      </c>
      <c r="E170" s="446"/>
      <c r="F170" s="446"/>
      <c r="G170" s="95" t="e">
        <f>IF(VLOOKUP(A170,'High Risk Non-Compliant'!B:K,$H$48,FALSE)=0,"N/A",VLOOKUP(A170,'High Risk Non-Compliant'!B:K,$H$48,FALSE))</f>
        <v>#REF!</v>
      </c>
      <c r="H170" s="95" t="e">
        <f>IF(G170="N/A","N/A",VLOOKUP(G170,'Crosswalk Detail'!A:B,2,FALSE))</f>
        <v>#REF!</v>
      </c>
    </row>
    <row r="171" spans="1:8" ht="144" customHeight="1" x14ac:dyDescent="0.2">
      <c r="A171" s="96">
        <f>'High Risk Non-Compliant'!B127</f>
        <v>0</v>
      </c>
      <c r="B171" s="445">
        <f>'High Risk Non-Compliant'!C127</f>
        <v>0</v>
      </c>
      <c r="C171" s="445"/>
      <c r="D171" s="446">
        <f>'High Risk Non-Compliant'!D127</f>
        <v>0</v>
      </c>
      <c r="E171" s="446"/>
      <c r="F171" s="446"/>
      <c r="G171" s="95" t="e">
        <f>IF(VLOOKUP(A171,'High Risk Non-Compliant'!B:K,$H$48,FALSE)=0,"N/A",VLOOKUP(A171,'High Risk Non-Compliant'!B:K,$H$48,FALSE))</f>
        <v>#REF!</v>
      </c>
      <c r="H171" s="95" t="e">
        <f>IF(G171="N/A","N/A",VLOOKUP(G171,'Crosswalk Detail'!A:B,2,FALSE))</f>
        <v>#REF!</v>
      </c>
    </row>
    <row r="172" spans="1:8" ht="144" customHeight="1" x14ac:dyDescent="0.2">
      <c r="A172" s="96">
        <f>'High Risk Non-Compliant'!B128</f>
        <v>0</v>
      </c>
      <c r="B172" s="445">
        <f>'High Risk Non-Compliant'!C128</f>
        <v>0</v>
      </c>
      <c r="C172" s="445"/>
      <c r="D172" s="446">
        <f>'High Risk Non-Compliant'!D128</f>
        <v>0</v>
      </c>
      <c r="E172" s="446"/>
      <c r="F172" s="446"/>
      <c r="G172" s="95" t="e">
        <f>IF(VLOOKUP(A172,'High Risk Non-Compliant'!B:K,$H$48,FALSE)=0,"N/A",VLOOKUP(A172,'High Risk Non-Compliant'!B:K,$H$48,FALSE))</f>
        <v>#REF!</v>
      </c>
      <c r="H172" s="95" t="e">
        <f>IF(G172="N/A","N/A",VLOOKUP(G172,'Crosswalk Detail'!A:B,2,FALSE))</f>
        <v>#REF!</v>
      </c>
    </row>
    <row r="173" spans="1:8" ht="144" customHeight="1" x14ac:dyDescent="0.2">
      <c r="A173" s="96">
        <f>'High Risk Non-Compliant'!B129</f>
        <v>0</v>
      </c>
      <c r="B173" s="445">
        <f>'High Risk Non-Compliant'!C129</f>
        <v>0</v>
      </c>
      <c r="C173" s="445"/>
      <c r="D173" s="446">
        <f>'High Risk Non-Compliant'!D129</f>
        <v>0</v>
      </c>
      <c r="E173" s="446"/>
      <c r="F173" s="446"/>
      <c r="G173" s="95" t="e">
        <f>IF(VLOOKUP(A173,'High Risk Non-Compliant'!B:K,$H$48,FALSE)=0,"N/A",VLOOKUP(A173,'High Risk Non-Compliant'!B:K,$H$48,FALSE))</f>
        <v>#REF!</v>
      </c>
      <c r="H173" s="95" t="e">
        <f>IF(G173="N/A","N/A",VLOOKUP(G173,'Crosswalk Detail'!A:B,2,FALSE))</f>
        <v>#REF!</v>
      </c>
    </row>
    <row r="174" spans="1:8" ht="144" customHeight="1" x14ac:dyDescent="0.2">
      <c r="A174" s="96">
        <f>'High Risk Non-Compliant'!B130</f>
        <v>0</v>
      </c>
      <c r="B174" s="445">
        <f>'High Risk Non-Compliant'!C130</f>
        <v>0</v>
      </c>
      <c r="C174" s="445"/>
      <c r="D174" s="446">
        <f>'High Risk Non-Compliant'!D130</f>
        <v>0</v>
      </c>
      <c r="E174" s="446"/>
      <c r="F174" s="446"/>
      <c r="G174" s="95" t="e">
        <f>IF(VLOOKUP(A174,'High Risk Non-Compliant'!B:K,$H$48,FALSE)=0,"N/A",VLOOKUP(A174,'High Risk Non-Compliant'!B:K,$H$48,FALSE))</f>
        <v>#REF!</v>
      </c>
      <c r="H174" s="95" t="e">
        <f>IF(G174="N/A","N/A",VLOOKUP(G174,'Crosswalk Detail'!A:B,2,FALSE))</f>
        <v>#REF!</v>
      </c>
    </row>
    <row r="175" spans="1:8" ht="144" customHeight="1" x14ac:dyDescent="0.2">
      <c r="A175" s="96">
        <f>'High Risk Non-Compliant'!B131</f>
        <v>0</v>
      </c>
      <c r="B175" s="445">
        <f>'High Risk Non-Compliant'!C131</f>
        <v>0</v>
      </c>
      <c r="C175" s="445"/>
      <c r="D175" s="446">
        <f>'High Risk Non-Compliant'!D131</f>
        <v>0</v>
      </c>
      <c r="E175" s="446"/>
      <c r="F175" s="446"/>
      <c r="G175" s="95" t="e">
        <f>IF(VLOOKUP(A175,'High Risk Non-Compliant'!B:K,$H$48,FALSE)=0,"N/A",VLOOKUP(A175,'High Risk Non-Compliant'!B:K,$H$48,FALSE))</f>
        <v>#REF!</v>
      </c>
      <c r="H175" s="95" t="e">
        <f>IF(G175="N/A","N/A",VLOOKUP(G175,'Crosswalk Detail'!A:B,2,FALSE))</f>
        <v>#REF!</v>
      </c>
    </row>
    <row r="176" spans="1:8" ht="144" customHeight="1" x14ac:dyDescent="0.2">
      <c r="A176" s="96">
        <f>'High Risk Non-Compliant'!B132</f>
        <v>0</v>
      </c>
      <c r="B176" s="445">
        <f>'High Risk Non-Compliant'!C132</f>
        <v>0</v>
      </c>
      <c r="C176" s="445"/>
      <c r="D176" s="446">
        <f>'High Risk Non-Compliant'!D132</f>
        <v>0</v>
      </c>
      <c r="E176" s="446"/>
      <c r="F176" s="446"/>
      <c r="G176" s="95" t="e">
        <f>IF(VLOOKUP(A176,'High Risk Non-Compliant'!B:K,$H$48,FALSE)=0,"N/A",VLOOKUP(A176,'High Risk Non-Compliant'!B:K,$H$48,FALSE))</f>
        <v>#REF!</v>
      </c>
      <c r="H176" s="95" t="e">
        <f>IF(G176="N/A","N/A",VLOOKUP(G176,'Crosswalk Detail'!A:B,2,FALSE))</f>
        <v>#REF!</v>
      </c>
    </row>
    <row r="177" spans="1:8" ht="144" customHeight="1" x14ac:dyDescent="0.2">
      <c r="A177" s="96">
        <f>'High Risk Non-Compliant'!B133</f>
        <v>0</v>
      </c>
      <c r="B177" s="445">
        <f>'High Risk Non-Compliant'!C133</f>
        <v>0</v>
      </c>
      <c r="C177" s="445"/>
      <c r="D177" s="446">
        <f>'High Risk Non-Compliant'!D133</f>
        <v>0</v>
      </c>
      <c r="E177" s="446"/>
      <c r="F177" s="446"/>
      <c r="G177" s="95" t="e">
        <f>IF(VLOOKUP(A177,'High Risk Non-Compliant'!B:K,$H$48,FALSE)=0,"N/A",VLOOKUP(A177,'High Risk Non-Compliant'!B:K,$H$48,FALSE))</f>
        <v>#REF!</v>
      </c>
      <c r="H177" s="95" t="e">
        <f>IF(G177="N/A","N/A",VLOOKUP(G177,'Crosswalk Detail'!A:B,2,FALSE))</f>
        <v>#REF!</v>
      </c>
    </row>
    <row r="178" spans="1:8" ht="144" customHeight="1" x14ac:dyDescent="0.2">
      <c r="A178" s="96">
        <f>'High Risk Non-Compliant'!B134</f>
        <v>0</v>
      </c>
      <c r="B178" s="445">
        <f>'High Risk Non-Compliant'!C134</f>
        <v>0</v>
      </c>
      <c r="C178" s="445"/>
      <c r="D178" s="446">
        <f>'High Risk Non-Compliant'!D134</f>
        <v>0</v>
      </c>
      <c r="E178" s="446"/>
      <c r="F178" s="446"/>
      <c r="G178" s="95" t="e">
        <f>IF(VLOOKUP(A178,'High Risk Non-Compliant'!B:K,$H$48,FALSE)=0,"N/A",VLOOKUP(A178,'High Risk Non-Compliant'!B:K,$H$48,FALSE))</f>
        <v>#REF!</v>
      </c>
      <c r="H178" s="95" t="e">
        <f>IF(G178="N/A","N/A",VLOOKUP(G178,'Crosswalk Detail'!A:B,2,FALSE))</f>
        <v>#REF!</v>
      </c>
    </row>
    <row r="179" spans="1:8" ht="144" customHeight="1" x14ac:dyDescent="0.2">
      <c r="A179" s="96">
        <f>'High Risk Non-Compliant'!B135</f>
        <v>0</v>
      </c>
      <c r="B179" s="445">
        <f>'High Risk Non-Compliant'!C135</f>
        <v>0</v>
      </c>
      <c r="C179" s="445"/>
      <c r="D179" s="446">
        <f>'High Risk Non-Compliant'!D135</f>
        <v>0</v>
      </c>
      <c r="E179" s="446"/>
      <c r="F179" s="446"/>
      <c r="G179" s="95" t="e">
        <f>IF(VLOOKUP(A179,'High Risk Non-Compliant'!B:K,$H$48,FALSE)=0,"N/A",VLOOKUP(A179,'High Risk Non-Compliant'!B:K,$H$48,FALSE))</f>
        <v>#REF!</v>
      </c>
      <c r="H179" s="95" t="e">
        <f>IF(G179="N/A","N/A",VLOOKUP(G179,'Crosswalk Detail'!A:B,2,FALSE))</f>
        <v>#REF!</v>
      </c>
    </row>
    <row r="180" spans="1:8" ht="144" customHeight="1" x14ac:dyDescent="0.2">
      <c r="A180" s="96">
        <f>'High Risk Non-Compliant'!B136</f>
        <v>0</v>
      </c>
      <c r="B180" s="445">
        <f>'High Risk Non-Compliant'!C136</f>
        <v>0</v>
      </c>
      <c r="C180" s="445"/>
      <c r="D180" s="446">
        <f>'High Risk Non-Compliant'!D136</f>
        <v>0</v>
      </c>
      <c r="E180" s="446"/>
      <c r="F180" s="446"/>
      <c r="G180" s="95" t="e">
        <f>IF(VLOOKUP(A180,'High Risk Non-Compliant'!B:K,$H$48,FALSE)=0,"N/A",VLOOKUP(A180,'High Risk Non-Compliant'!B:K,$H$48,FALSE))</f>
        <v>#REF!</v>
      </c>
      <c r="H180" s="95" t="e">
        <f>IF(G180="N/A","N/A",VLOOKUP(G180,'Crosswalk Detail'!A:B,2,FALSE))</f>
        <v>#REF!</v>
      </c>
    </row>
    <row r="181" spans="1:8" ht="144" customHeight="1" x14ac:dyDescent="0.2">
      <c r="A181" s="96">
        <f>'High Risk Non-Compliant'!B137</f>
        <v>0</v>
      </c>
      <c r="B181" s="445">
        <f>'High Risk Non-Compliant'!C137</f>
        <v>0</v>
      </c>
      <c r="C181" s="445"/>
      <c r="D181" s="446">
        <f>'High Risk Non-Compliant'!D137</f>
        <v>0</v>
      </c>
      <c r="E181" s="446"/>
      <c r="F181" s="446"/>
      <c r="G181" s="95" t="e">
        <f>IF(VLOOKUP(A181,'High Risk Non-Compliant'!B:K,$H$48,FALSE)=0,"N/A",VLOOKUP(A181,'High Risk Non-Compliant'!B:K,$H$48,FALSE))</f>
        <v>#REF!</v>
      </c>
      <c r="H181" s="95" t="e">
        <f>IF(G181="N/A","N/A",VLOOKUP(G181,'Crosswalk Detail'!A:B,2,FALSE))</f>
        <v>#REF!</v>
      </c>
    </row>
    <row r="182" spans="1:8" ht="144" customHeight="1" x14ac:dyDescent="0.2">
      <c r="A182" s="96">
        <f>'High Risk Non-Compliant'!B138</f>
        <v>0</v>
      </c>
      <c r="B182" s="445">
        <f>'High Risk Non-Compliant'!C138</f>
        <v>0</v>
      </c>
      <c r="C182" s="445"/>
      <c r="D182" s="446">
        <f>'High Risk Non-Compliant'!D138</f>
        <v>0</v>
      </c>
      <c r="E182" s="446"/>
      <c r="F182" s="446"/>
      <c r="G182" s="95" t="e">
        <f>IF(VLOOKUP(A182,'High Risk Non-Compliant'!B:K,$H$48,FALSE)=0,"N/A",VLOOKUP(A182,'High Risk Non-Compliant'!B:K,$H$48,FALSE))</f>
        <v>#REF!</v>
      </c>
      <c r="H182" s="95" t="e">
        <f>IF(G182="N/A","N/A",VLOOKUP(G182,'Crosswalk Detail'!A:B,2,FALSE))</f>
        <v>#REF!</v>
      </c>
    </row>
    <row r="183" spans="1:8" ht="144" customHeight="1" x14ac:dyDescent="0.2">
      <c r="A183" s="96">
        <f>'High Risk Non-Compliant'!B139</f>
        <v>0</v>
      </c>
      <c r="B183" s="445">
        <f>'High Risk Non-Compliant'!C139</f>
        <v>0</v>
      </c>
      <c r="C183" s="445"/>
      <c r="D183" s="446">
        <f>'High Risk Non-Compliant'!D139</f>
        <v>0</v>
      </c>
      <c r="E183" s="446"/>
      <c r="F183" s="446"/>
      <c r="G183" s="95" t="e">
        <f>IF(VLOOKUP(A183,'High Risk Non-Compliant'!B:K,$H$48,FALSE)=0,"N/A",VLOOKUP(A183,'High Risk Non-Compliant'!B:K,$H$48,FALSE))</f>
        <v>#REF!</v>
      </c>
      <c r="H183" s="95" t="e">
        <f>IF(G183="N/A","N/A",VLOOKUP(G183,'Crosswalk Detail'!A:B,2,FALSE))</f>
        <v>#REF!</v>
      </c>
    </row>
    <row r="184" spans="1:8" ht="144" customHeight="1" x14ac:dyDescent="0.2">
      <c r="A184" s="96">
        <f>'High Risk Non-Compliant'!B140</f>
        <v>0</v>
      </c>
      <c r="B184" s="445">
        <f>'High Risk Non-Compliant'!C140</f>
        <v>0</v>
      </c>
      <c r="C184" s="445"/>
      <c r="D184" s="446">
        <f>'High Risk Non-Compliant'!D140</f>
        <v>0</v>
      </c>
      <c r="E184" s="446"/>
      <c r="F184" s="446"/>
      <c r="G184" s="95" t="e">
        <f>IF(VLOOKUP(A184,'High Risk Non-Compliant'!B:K,$H$48,FALSE)=0,"N/A",VLOOKUP(A184,'High Risk Non-Compliant'!B:K,$H$48,FALSE))</f>
        <v>#REF!</v>
      </c>
      <c r="H184" s="95" t="e">
        <f>IF(G184="N/A","N/A",VLOOKUP(G184,'Crosswalk Detail'!A:B,2,FALSE))</f>
        <v>#REF!</v>
      </c>
    </row>
    <row r="185" spans="1:8" ht="144" customHeight="1" x14ac:dyDescent="0.2">
      <c r="A185" s="96">
        <f>'High Risk Non-Compliant'!B141</f>
        <v>0</v>
      </c>
      <c r="B185" s="445">
        <f>'High Risk Non-Compliant'!C141</f>
        <v>0</v>
      </c>
      <c r="C185" s="445"/>
      <c r="D185" s="446">
        <f>'High Risk Non-Compliant'!D141</f>
        <v>0</v>
      </c>
      <c r="E185" s="446"/>
      <c r="F185" s="446"/>
      <c r="G185" s="95" t="e">
        <f>IF(VLOOKUP(A185,'High Risk Non-Compliant'!B:K,$H$48,FALSE)=0,"N/A",VLOOKUP(A185,'High Risk Non-Compliant'!B:K,$H$48,FALSE))</f>
        <v>#REF!</v>
      </c>
      <c r="H185" s="95" t="e">
        <f>IF(G185="N/A","N/A",VLOOKUP(G185,'Crosswalk Detail'!A:B,2,FALSE))</f>
        <v>#REF!</v>
      </c>
    </row>
    <row r="186" spans="1:8" ht="144" customHeight="1" x14ac:dyDescent="0.2">
      <c r="A186" s="96">
        <f>'High Risk Non-Compliant'!B142</f>
        <v>0</v>
      </c>
      <c r="B186" s="445">
        <f>'High Risk Non-Compliant'!C142</f>
        <v>0</v>
      </c>
      <c r="C186" s="445"/>
      <c r="D186" s="446">
        <f>'High Risk Non-Compliant'!D142</f>
        <v>0</v>
      </c>
      <c r="E186" s="446"/>
      <c r="F186" s="446"/>
      <c r="G186" s="95" t="e">
        <f>IF(VLOOKUP(A186,'High Risk Non-Compliant'!B:K,$H$48,FALSE)=0,"N/A",VLOOKUP(A186,'High Risk Non-Compliant'!B:K,$H$48,FALSE))</f>
        <v>#REF!</v>
      </c>
      <c r="H186" s="95" t="e">
        <f>IF(G186="N/A","N/A",VLOOKUP(G186,'Crosswalk Detail'!A:B,2,FALSE))</f>
        <v>#REF!</v>
      </c>
    </row>
    <row r="187" spans="1:8" ht="144" customHeight="1" x14ac:dyDescent="0.2">
      <c r="A187" s="96">
        <f>'High Risk Non-Compliant'!B143</f>
        <v>0</v>
      </c>
      <c r="B187" s="445">
        <f>'High Risk Non-Compliant'!C143</f>
        <v>0</v>
      </c>
      <c r="C187" s="445"/>
      <c r="D187" s="446">
        <f>'High Risk Non-Compliant'!D143</f>
        <v>0</v>
      </c>
      <c r="E187" s="446"/>
      <c r="F187" s="446"/>
      <c r="G187" s="95" t="e">
        <f>IF(VLOOKUP(A187,'High Risk Non-Compliant'!B:K,$H$48,FALSE)=0,"N/A",VLOOKUP(A187,'High Risk Non-Compliant'!B:K,$H$48,FALSE))</f>
        <v>#REF!</v>
      </c>
      <c r="H187" s="95" t="e">
        <f>IF(G187="N/A","N/A",VLOOKUP(G187,'Crosswalk Detail'!A:B,2,FALSE))</f>
        <v>#REF!</v>
      </c>
    </row>
    <row r="188" spans="1:8" ht="144" customHeight="1" x14ac:dyDescent="0.2">
      <c r="A188" s="96">
        <f>'High Risk Non-Compliant'!B144</f>
        <v>0</v>
      </c>
      <c r="B188" s="445">
        <f>'High Risk Non-Compliant'!C144</f>
        <v>0</v>
      </c>
      <c r="C188" s="445"/>
      <c r="D188" s="446">
        <f>'High Risk Non-Compliant'!D144</f>
        <v>0</v>
      </c>
      <c r="E188" s="446"/>
      <c r="F188" s="446"/>
      <c r="G188" s="95" t="e">
        <f>IF(VLOOKUP(A188,'High Risk Non-Compliant'!B:K,$H$48,FALSE)=0,"N/A",VLOOKUP(A188,'High Risk Non-Compliant'!B:K,$H$48,FALSE))</f>
        <v>#REF!</v>
      </c>
      <c r="H188" s="95" t="e">
        <f>IF(G188="N/A","N/A",VLOOKUP(G188,'Crosswalk Detail'!A:B,2,FALSE))</f>
        <v>#REF!</v>
      </c>
    </row>
    <row r="189" spans="1:8" ht="144" customHeight="1" x14ac:dyDescent="0.2">
      <c r="A189" s="96">
        <f>'High Risk Non-Compliant'!B145</f>
        <v>0</v>
      </c>
      <c r="B189" s="445">
        <f>'High Risk Non-Compliant'!C145</f>
        <v>0</v>
      </c>
      <c r="C189" s="445"/>
      <c r="D189" s="446">
        <f>'High Risk Non-Compliant'!D145</f>
        <v>0</v>
      </c>
      <c r="E189" s="446"/>
      <c r="F189" s="446"/>
      <c r="G189" s="95" t="e">
        <f>IF(VLOOKUP(A189,'High Risk Non-Compliant'!B:K,$H$48,FALSE)=0,"N/A",VLOOKUP(A189,'High Risk Non-Compliant'!B:K,$H$48,FALSE))</f>
        <v>#REF!</v>
      </c>
      <c r="H189" s="95" t="e">
        <f>IF(G189="N/A","N/A",VLOOKUP(G189,'Crosswalk Detail'!A:B,2,FALSE))</f>
        <v>#REF!</v>
      </c>
    </row>
    <row r="190" spans="1:8" ht="144" customHeight="1" x14ac:dyDescent="0.2">
      <c r="A190" s="96">
        <f>'High Risk Non-Compliant'!B146</f>
        <v>0</v>
      </c>
      <c r="B190" s="445">
        <f>'High Risk Non-Compliant'!C146</f>
        <v>0</v>
      </c>
      <c r="C190" s="445"/>
      <c r="D190" s="446">
        <f>'High Risk Non-Compliant'!D146</f>
        <v>0</v>
      </c>
      <c r="E190" s="446"/>
      <c r="F190" s="446"/>
      <c r="G190" s="95" t="e">
        <f>IF(VLOOKUP(A190,'High Risk Non-Compliant'!B:K,$H$48,FALSE)=0,"N/A",VLOOKUP(A190,'High Risk Non-Compliant'!B:K,$H$48,FALSE))</f>
        <v>#REF!</v>
      </c>
      <c r="H190" s="95" t="e">
        <f>IF(G190="N/A","N/A",VLOOKUP(G190,'Crosswalk Detail'!A:B,2,FALSE))</f>
        <v>#REF!</v>
      </c>
    </row>
    <row r="191" spans="1:8" ht="144" customHeight="1" x14ac:dyDescent="0.2">
      <c r="A191" s="96">
        <f>'High Risk Non-Compliant'!B147</f>
        <v>0</v>
      </c>
      <c r="B191" s="445">
        <f>'High Risk Non-Compliant'!C147</f>
        <v>0</v>
      </c>
      <c r="C191" s="445"/>
      <c r="D191" s="446">
        <f>'High Risk Non-Compliant'!D147</f>
        <v>0</v>
      </c>
      <c r="E191" s="446"/>
      <c r="F191" s="446"/>
      <c r="G191" s="95" t="e">
        <f>IF(VLOOKUP(A191,'High Risk Non-Compliant'!B:K,$H$48,FALSE)=0,"N/A",VLOOKUP(A191,'High Risk Non-Compliant'!B:K,$H$48,FALSE))</f>
        <v>#REF!</v>
      </c>
      <c r="H191" s="95" t="e">
        <f>IF(G191="N/A","N/A",VLOOKUP(G191,'Crosswalk Detail'!A:B,2,FALSE))</f>
        <v>#REF!</v>
      </c>
    </row>
    <row r="192" spans="1:8" ht="144" customHeight="1" x14ac:dyDescent="0.2">
      <c r="A192" s="96">
        <f>'High Risk Non-Compliant'!B148</f>
        <v>0</v>
      </c>
      <c r="B192" s="445">
        <f>'High Risk Non-Compliant'!C148</f>
        <v>0</v>
      </c>
      <c r="C192" s="445"/>
      <c r="D192" s="446">
        <f>'High Risk Non-Compliant'!D148</f>
        <v>0</v>
      </c>
      <c r="E192" s="446"/>
      <c r="F192" s="446"/>
      <c r="G192" s="95" t="e">
        <f>IF(VLOOKUP(A192,'High Risk Non-Compliant'!B:K,$H$48,FALSE)=0,"N/A",VLOOKUP(A192,'High Risk Non-Compliant'!B:K,$H$48,FALSE))</f>
        <v>#REF!</v>
      </c>
      <c r="H192" s="95" t="e">
        <f>IF(G192="N/A","N/A",VLOOKUP(G192,'Crosswalk Detail'!A:B,2,FALSE))</f>
        <v>#REF!</v>
      </c>
    </row>
    <row r="193" spans="1:8" ht="144" customHeight="1" x14ac:dyDescent="0.2">
      <c r="A193" s="96">
        <f>'High Risk Non-Compliant'!B149</f>
        <v>0</v>
      </c>
      <c r="B193" s="445">
        <f>'High Risk Non-Compliant'!C149</f>
        <v>0</v>
      </c>
      <c r="C193" s="445"/>
      <c r="D193" s="446">
        <f>'High Risk Non-Compliant'!D149</f>
        <v>0</v>
      </c>
      <c r="E193" s="446"/>
      <c r="F193" s="446"/>
      <c r="G193" s="95" t="e">
        <f>IF(VLOOKUP(A193,'High Risk Non-Compliant'!B:K,$H$48,FALSE)=0,"N/A",VLOOKUP(A193,'High Risk Non-Compliant'!B:K,$H$48,FALSE))</f>
        <v>#REF!</v>
      </c>
      <c r="H193" s="95" t="e">
        <f>IF(G193="N/A","N/A",VLOOKUP(G193,'Crosswalk Detail'!A:B,2,FALSE))</f>
        <v>#REF!</v>
      </c>
    </row>
    <row r="194" spans="1:8" ht="144" customHeight="1" x14ac:dyDescent="0.2">
      <c r="A194" s="96">
        <f>'High Risk Non-Compliant'!B150</f>
        <v>0</v>
      </c>
      <c r="B194" s="445">
        <f>'High Risk Non-Compliant'!C150</f>
        <v>0</v>
      </c>
      <c r="C194" s="445"/>
      <c r="D194" s="446">
        <f>'High Risk Non-Compliant'!D150</f>
        <v>0</v>
      </c>
      <c r="E194" s="446"/>
      <c r="F194" s="446"/>
      <c r="G194" s="95" t="e">
        <f>IF(VLOOKUP(A194,'High Risk Non-Compliant'!B:K,$H$48,FALSE)=0,"N/A",VLOOKUP(A194,'High Risk Non-Compliant'!B:K,$H$48,FALSE))</f>
        <v>#REF!</v>
      </c>
      <c r="H194" s="95" t="e">
        <f>IF(G194="N/A","N/A",VLOOKUP(G194,'Crosswalk Detail'!A:B,2,FALSE))</f>
        <v>#REF!</v>
      </c>
    </row>
    <row r="195" spans="1:8" ht="144" customHeight="1" x14ac:dyDescent="0.2">
      <c r="A195" s="96">
        <f>'High Risk Non-Compliant'!B151</f>
        <v>0</v>
      </c>
      <c r="B195" s="445">
        <f>'High Risk Non-Compliant'!C151</f>
        <v>0</v>
      </c>
      <c r="C195" s="445"/>
      <c r="D195" s="446">
        <f>'High Risk Non-Compliant'!D151</f>
        <v>0</v>
      </c>
      <c r="E195" s="446"/>
      <c r="F195" s="446"/>
      <c r="G195" s="95" t="e">
        <f>IF(VLOOKUP(A195,'High Risk Non-Compliant'!B:K,$H$48,FALSE)=0,"N/A",VLOOKUP(A195,'High Risk Non-Compliant'!B:K,$H$48,FALSE))</f>
        <v>#REF!</v>
      </c>
      <c r="H195" s="95" t="e">
        <f>IF(G195="N/A","N/A",VLOOKUP(G195,'Crosswalk Detail'!A:B,2,FALSE))</f>
        <v>#REF!</v>
      </c>
    </row>
    <row r="196" spans="1:8" ht="144" customHeight="1" x14ac:dyDescent="0.2">
      <c r="A196" s="96">
        <f>'High Risk Non-Compliant'!B152</f>
        <v>0</v>
      </c>
      <c r="B196" s="445">
        <f>'High Risk Non-Compliant'!C152</f>
        <v>0</v>
      </c>
      <c r="C196" s="445"/>
      <c r="D196" s="446">
        <f>'High Risk Non-Compliant'!D152</f>
        <v>0</v>
      </c>
      <c r="E196" s="446"/>
      <c r="F196" s="446"/>
      <c r="G196" s="95" t="e">
        <f>IF(VLOOKUP(A196,'High Risk Non-Compliant'!B:K,$H$48,FALSE)=0,"N/A",VLOOKUP(A196,'High Risk Non-Compliant'!B:K,$H$48,FALSE))</f>
        <v>#REF!</v>
      </c>
      <c r="H196" s="95" t="e">
        <f>IF(G196="N/A","N/A",VLOOKUP(G196,'Crosswalk Detail'!A:B,2,FALSE))</f>
        <v>#REF!</v>
      </c>
    </row>
    <row r="197" spans="1:8" ht="144" customHeight="1" x14ac:dyDescent="0.2">
      <c r="A197" s="96">
        <f>'High Risk Non-Compliant'!B153</f>
        <v>0</v>
      </c>
      <c r="B197" s="445">
        <f>'High Risk Non-Compliant'!C153</f>
        <v>0</v>
      </c>
      <c r="C197" s="445"/>
      <c r="D197" s="446">
        <f>'High Risk Non-Compliant'!D153</f>
        <v>0</v>
      </c>
      <c r="E197" s="446"/>
      <c r="F197" s="446"/>
      <c r="G197" s="95" t="e">
        <f>IF(VLOOKUP(A197,'High Risk Non-Compliant'!B:K,$H$48,FALSE)=0,"N/A",VLOOKUP(A197,'High Risk Non-Compliant'!B:K,$H$48,FALSE))</f>
        <v>#REF!</v>
      </c>
      <c r="H197" s="95" t="e">
        <f>IF(G197="N/A","N/A",VLOOKUP(G197,'Crosswalk Detail'!A:B,2,FALSE))</f>
        <v>#REF!</v>
      </c>
    </row>
    <row r="198" spans="1:8" ht="144" customHeight="1" x14ac:dyDescent="0.2">
      <c r="A198" s="96">
        <f>'High Risk Non-Compliant'!B154</f>
        <v>0</v>
      </c>
      <c r="B198" s="445">
        <f>'High Risk Non-Compliant'!C154</f>
        <v>0</v>
      </c>
      <c r="C198" s="445"/>
      <c r="D198" s="446">
        <f>'High Risk Non-Compliant'!D154</f>
        <v>0</v>
      </c>
      <c r="E198" s="446"/>
      <c r="F198" s="446"/>
      <c r="G198" s="95" t="e">
        <f>IF(VLOOKUP(A198,'High Risk Non-Compliant'!B:K,$H$48,FALSE)=0,"N/A",VLOOKUP(A198,'High Risk Non-Compliant'!B:K,$H$48,FALSE))</f>
        <v>#REF!</v>
      </c>
      <c r="H198" s="95" t="e">
        <f>IF(G198="N/A","N/A",VLOOKUP(G198,'Crosswalk Detail'!A:B,2,FALSE))</f>
        <v>#REF!</v>
      </c>
    </row>
    <row r="199" spans="1:8" ht="144" customHeight="1" x14ac:dyDescent="0.2">
      <c r="A199" s="96">
        <f>'High Risk Non-Compliant'!B155</f>
        <v>0</v>
      </c>
      <c r="B199" s="445">
        <f>'High Risk Non-Compliant'!C155</f>
        <v>0</v>
      </c>
      <c r="C199" s="445"/>
      <c r="D199" s="446">
        <f>'High Risk Non-Compliant'!D155</f>
        <v>0</v>
      </c>
      <c r="E199" s="446"/>
      <c r="F199" s="446"/>
      <c r="G199" s="95" t="e">
        <f>IF(VLOOKUP(A199,'High Risk Non-Compliant'!B:K,$H$48,FALSE)=0,"N/A",VLOOKUP(A199,'High Risk Non-Compliant'!B:K,$H$48,FALSE))</f>
        <v>#REF!</v>
      </c>
      <c r="H199" s="95" t="e">
        <f>IF(G199="N/A","N/A",VLOOKUP(G199,'Crosswalk Detail'!A:B,2,FALSE))</f>
        <v>#REF!</v>
      </c>
    </row>
    <row r="200" spans="1:8" ht="144" customHeight="1" x14ac:dyDescent="0.2">
      <c r="A200" s="96">
        <f>'High Risk Non-Compliant'!B156</f>
        <v>0</v>
      </c>
      <c r="B200" s="445">
        <f>'High Risk Non-Compliant'!C156</f>
        <v>0</v>
      </c>
      <c r="C200" s="445"/>
      <c r="D200" s="446">
        <f>'High Risk Non-Compliant'!D156</f>
        <v>0</v>
      </c>
      <c r="E200" s="446"/>
      <c r="F200" s="446"/>
      <c r="G200" s="95" t="e">
        <f>IF(VLOOKUP(A200,'High Risk Non-Compliant'!B:K,$H$48,FALSE)=0,"N/A",VLOOKUP(A200,'High Risk Non-Compliant'!B:K,$H$48,FALSE))</f>
        <v>#REF!</v>
      </c>
      <c r="H200" s="95" t="e">
        <f>IF(G200="N/A","N/A",VLOOKUP(G200,'Crosswalk Detail'!A:B,2,FALSE))</f>
        <v>#REF!</v>
      </c>
    </row>
    <row r="201" spans="1:8" ht="144" customHeight="1" x14ac:dyDescent="0.2">
      <c r="A201" s="96">
        <f>'High Risk Non-Compliant'!B157</f>
        <v>0</v>
      </c>
      <c r="B201" s="445">
        <f>'High Risk Non-Compliant'!C157</f>
        <v>0</v>
      </c>
      <c r="C201" s="445"/>
      <c r="D201" s="446">
        <f>'High Risk Non-Compliant'!D157</f>
        <v>0</v>
      </c>
      <c r="E201" s="446"/>
      <c r="F201" s="446"/>
      <c r="G201" s="95" t="e">
        <f>IF(VLOOKUP(A201,'High Risk Non-Compliant'!B:K,$H$48,FALSE)=0,"N/A",VLOOKUP(A201,'High Risk Non-Compliant'!B:K,$H$48,FALSE))</f>
        <v>#REF!</v>
      </c>
      <c r="H201" s="95" t="e">
        <f>IF(G201="N/A","N/A",VLOOKUP(G201,'Crosswalk Detail'!A:B,2,FALSE))</f>
        <v>#REF!</v>
      </c>
    </row>
    <row r="202" spans="1:8" ht="144" customHeight="1" x14ac:dyDescent="0.2">
      <c r="A202" s="96">
        <f>'High Risk Non-Compliant'!B158</f>
        <v>0</v>
      </c>
      <c r="B202" s="445">
        <f>'High Risk Non-Compliant'!C158</f>
        <v>0</v>
      </c>
      <c r="C202" s="445"/>
      <c r="D202" s="446">
        <f>'High Risk Non-Compliant'!D158</f>
        <v>0</v>
      </c>
      <c r="E202" s="446"/>
      <c r="F202" s="446"/>
      <c r="G202" s="95" t="e">
        <f>IF(VLOOKUP(A202,'High Risk Non-Compliant'!B:K,$H$48,FALSE)=0,"N/A",VLOOKUP(A202,'High Risk Non-Compliant'!B:K,$H$48,FALSE))</f>
        <v>#REF!</v>
      </c>
      <c r="H202" s="95" t="e">
        <f>IF(G202="N/A","N/A",VLOOKUP(G202,'Crosswalk Detail'!A:B,2,FALSE))</f>
        <v>#REF!</v>
      </c>
    </row>
    <row r="203" spans="1:8" ht="144" customHeight="1" x14ac:dyDescent="0.2">
      <c r="A203" s="96">
        <f>'High Risk Non-Compliant'!B159</f>
        <v>0</v>
      </c>
      <c r="B203" s="445">
        <f>'High Risk Non-Compliant'!C159</f>
        <v>0</v>
      </c>
      <c r="C203" s="445"/>
      <c r="D203" s="446">
        <f>'High Risk Non-Compliant'!D159</f>
        <v>0</v>
      </c>
      <c r="E203" s="446"/>
      <c r="F203" s="446"/>
      <c r="G203" s="95" t="e">
        <f>IF(VLOOKUP(A203,'High Risk Non-Compliant'!B:K,$H$48,FALSE)=0,"N/A",VLOOKUP(A203,'High Risk Non-Compliant'!B:K,$H$48,FALSE))</f>
        <v>#REF!</v>
      </c>
      <c r="H203" s="95" t="e">
        <f>IF(G203="N/A","N/A",VLOOKUP(G203,'Crosswalk Detail'!A:B,2,FALSE))</f>
        <v>#REF!</v>
      </c>
    </row>
    <row r="204" spans="1:8" ht="144" customHeight="1" x14ac:dyDescent="0.2">
      <c r="A204" s="96">
        <f>'High Risk Non-Compliant'!B160</f>
        <v>0</v>
      </c>
      <c r="B204" s="445">
        <f>'High Risk Non-Compliant'!C160</f>
        <v>0</v>
      </c>
      <c r="C204" s="445"/>
      <c r="D204" s="446">
        <f>'High Risk Non-Compliant'!D160</f>
        <v>0</v>
      </c>
      <c r="E204" s="446"/>
      <c r="F204" s="446"/>
      <c r="G204" s="95" t="e">
        <f>IF(VLOOKUP(A204,'High Risk Non-Compliant'!B:K,$H$48,FALSE)=0,"N/A",VLOOKUP(A204,'High Risk Non-Compliant'!B:K,$H$48,FALSE))</f>
        <v>#REF!</v>
      </c>
      <c r="H204" s="95" t="e">
        <f>IF(G204="N/A","N/A",VLOOKUP(G204,'Crosswalk Detail'!A:B,2,FALSE))</f>
        <v>#REF!</v>
      </c>
    </row>
    <row r="205" spans="1:8" ht="144" customHeight="1" x14ac:dyDescent="0.2">
      <c r="A205" s="96">
        <f>'High Risk Non-Compliant'!B161</f>
        <v>0</v>
      </c>
      <c r="B205" s="445">
        <f>'High Risk Non-Compliant'!C161</f>
        <v>0</v>
      </c>
      <c r="C205" s="445"/>
      <c r="D205" s="446">
        <f>'High Risk Non-Compliant'!D161</f>
        <v>0</v>
      </c>
      <c r="E205" s="446"/>
      <c r="F205" s="446"/>
      <c r="G205" s="95" t="e">
        <f>IF(VLOOKUP(A205,'High Risk Non-Compliant'!B:K,$H$48,FALSE)=0,"N/A",VLOOKUP(A205,'High Risk Non-Compliant'!B:K,$H$48,FALSE))</f>
        <v>#REF!</v>
      </c>
      <c r="H205" s="95" t="e">
        <f>IF(G205="N/A","N/A",VLOOKUP(G205,'Crosswalk Detail'!A:B,2,FALSE))</f>
        <v>#REF!</v>
      </c>
    </row>
    <row r="206" spans="1:8" ht="144" customHeight="1" x14ac:dyDescent="0.2">
      <c r="A206" s="96">
        <f>'High Risk Non-Compliant'!B162</f>
        <v>0</v>
      </c>
      <c r="B206" s="445">
        <f>'High Risk Non-Compliant'!C162</f>
        <v>0</v>
      </c>
      <c r="C206" s="445"/>
      <c r="D206" s="446">
        <f>'High Risk Non-Compliant'!D162</f>
        <v>0</v>
      </c>
      <c r="E206" s="446"/>
      <c r="F206" s="446"/>
      <c r="G206" s="95" t="e">
        <f>IF(VLOOKUP(A206,'High Risk Non-Compliant'!B:K,$H$48,FALSE)=0,"N/A",VLOOKUP(A206,'High Risk Non-Compliant'!B:K,$H$48,FALSE))</f>
        <v>#REF!</v>
      </c>
      <c r="H206" s="95" t="e">
        <f>IF(G206="N/A","N/A",VLOOKUP(G206,'Crosswalk Detail'!A:B,2,FALSE))</f>
        <v>#REF!</v>
      </c>
    </row>
    <row r="207" spans="1:8" ht="144" customHeight="1" x14ac:dyDescent="0.2">
      <c r="A207" s="96">
        <f>'High Risk Non-Compliant'!B163</f>
        <v>0</v>
      </c>
      <c r="B207" s="445">
        <f>'High Risk Non-Compliant'!C163</f>
        <v>0</v>
      </c>
      <c r="C207" s="445"/>
      <c r="D207" s="446">
        <f>'High Risk Non-Compliant'!D163</f>
        <v>0</v>
      </c>
      <c r="E207" s="446"/>
      <c r="F207" s="446"/>
      <c r="G207" s="95" t="e">
        <f>IF(VLOOKUP(A207,'High Risk Non-Compliant'!B:K,$H$48,FALSE)=0,"N/A",VLOOKUP(A207,'High Risk Non-Compliant'!B:K,$H$48,FALSE))</f>
        <v>#REF!</v>
      </c>
      <c r="H207" s="95" t="e">
        <f>IF(G207="N/A","N/A",VLOOKUP(G207,'Crosswalk Detail'!A:B,2,FALSE))</f>
        <v>#REF!</v>
      </c>
    </row>
    <row r="208" spans="1:8" ht="144" customHeight="1" x14ac:dyDescent="0.2">
      <c r="A208" s="96">
        <f>'High Risk Non-Compliant'!B164</f>
        <v>0</v>
      </c>
      <c r="B208" s="445">
        <f>'High Risk Non-Compliant'!C164</f>
        <v>0</v>
      </c>
      <c r="C208" s="445"/>
      <c r="D208" s="446">
        <f>'High Risk Non-Compliant'!D164</f>
        <v>0</v>
      </c>
      <c r="E208" s="446"/>
      <c r="F208" s="446"/>
      <c r="G208" s="95" t="e">
        <f>IF(VLOOKUP(A208,'High Risk Non-Compliant'!B:K,$H$48,FALSE)=0,"N/A",VLOOKUP(A208,'High Risk Non-Compliant'!B:K,$H$48,FALSE))</f>
        <v>#REF!</v>
      </c>
      <c r="H208" s="95" t="e">
        <f>IF(G208="N/A","N/A",VLOOKUP(G208,'Crosswalk Detail'!A:B,2,FALSE))</f>
        <v>#REF!</v>
      </c>
    </row>
    <row r="209" spans="1:8" ht="144" customHeight="1" x14ac:dyDescent="0.2">
      <c r="A209" s="96">
        <f>'High Risk Non-Compliant'!B165</f>
        <v>0</v>
      </c>
      <c r="B209" s="445">
        <f>'High Risk Non-Compliant'!C165</f>
        <v>0</v>
      </c>
      <c r="C209" s="445"/>
      <c r="D209" s="446">
        <f>'High Risk Non-Compliant'!D165</f>
        <v>0</v>
      </c>
      <c r="E209" s="446"/>
      <c r="F209" s="446"/>
      <c r="G209" s="95" t="e">
        <f>IF(VLOOKUP(A209,'High Risk Non-Compliant'!B:K,$H$48,FALSE)=0,"N/A",VLOOKUP(A209,'High Risk Non-Compliant'!B:K,$H$48,FALSE))</f>
        <v>#REF!</v>
      </c>
      <c r="H209" s="95" t="e">
        <f>IF(G209="N/A","N/A",VLOOKUP(G209,'Crosswalk Detail'!A:B,2,FALSE))</f>
        <v>#REF!</v>
      </c>
    </row>
    <row r="210" spans="1:8" ht="144" customHeight="1" x14ac:dyDescent="0.2">
      <c r="A210" s="96">
        <f>'High Risk Non-Compliant'!B166</f>
        <v>0</v>
      </c>
      <c r="B210" s="445">
        <f>'High Risk Non-Compliant'!C166</f>
        <v>0</v>
      </c>
      <c r="C210" s="445"/>
      <c r="D210" s="446">
        <f>'High Risk Non-Compliant'!D166</f>
        <v>0</v>
      </c>
      <c r="E210" s="446"/>
      <c r="F210" s="446"/>
      <c r="G210" s="95" t="e">
        <f>IF(VLOOKUP(A210,'High Risk Non-Compliant'!B:K,$H$48,FALSE)=0,"N/A",VLOOKUP(A210,'High Risk Non-Compliant'!B:K,$H$48,FALSE))</f>
        <v>#REF!</v>
      </c>
      <c r="H210" s="95" t="e">
        <f>IF(G210="N/A","N/A",VLOOKUP(G210,'Crosswalk Detail'!A:B,2,FALSE))</f>
        <v>#REF!</v>
      </c>
    </row>
    <row r="211" spans="1:8" ht="144" customHeight="1" x14ac:dyDescent="0.2">
      <c r="A211" s="96">
        <f>'High Risk Non-Compliant'!B167</f>
        <v>0</v>
      </c>
      <c r="B211" s="445">
        <f>'High Risk Non-Compliant'!C167</f>
        <v>0</v>
      </c>
      <c r="C211" s="445"/>
      <c r="D211" s="446">
        <f>'High Risk Non-Compliant'!D167</f>
        <v>0</v>
      </c>
      <c r="E211" s="446"/>
      <c r="F211" s="446"/>
      <c r="G211" s="95" t="e">
        <f>IF(VLOOKUP(A211,'High Risk Non-Compliant'!B:K,$H$48,FALSE)=0,"N/A",VLOOKUP(A211,'High Risk Non-Compliant'!B:K,$H$48,FALSE))</f>
        <v>#REF!</v>
      </c>
      <c r="H211" s="95" t="e">
        <f>IF(G211="N/A","N/A",VLOOKUP(G211,'Crosswalk Detail'!A:B,2,FALSE))</f>
        <v>#REF!</v>
      </c>
    </row>
    <row r="212" spans="1:8" ht="144" customHeight="1" x14ac:dyDescent="0.2">
      <c r="A212" s="96">
        <f>'High Risk Non-Compliant'!B168</f>
        <v>0</v>
      </c>
      <c r="B212" s="445">
        <f>'High Risk Non-Compliant'!C168</f>
        <v>0</v>
      </c>
      <c r="C212" s="445"/>
      <c r="D212" s="446">
        <f>'High Risk Non-Compliant'!D168</f>
        <v>0</v>
      </c>
      <c r="E212" s="446"/>
      <c r="F212" s="446"/>
      <c r="G212" s="95" t="e">
        <f>IF(VLOOKUP(A212,'High Risk Non-Compliant'!B:K,$H$48,FALSE)=0,"N/A",VLOOKUP(A212,'High Risk Non-Compliant'!B:K,$H$48,FALSE))</f>
        <v>#REF!</v>
      </c>
      <c r="H212" s="95" t="e">
        <f>IF(G212="N/A","N/A",VLOOKUP(G212,'Crosswalk Detail'!A:B,2,FALSE))</f>
        <v>#REF!</v>
      </c>
    </row>
    <row r="213" spans="1:8" ht="144" customHeight="1" x14ac:dyDescent="0.2">
      <c r="A213" s="96">
        <f>'High Risk Non-Compliant'!B169</f>
        <v>0</v>
      </c>
      <c r="B213" s="445">
        <f>'High Risk Non-Compliant'!C169</f>
        <v>0</v>
      </c>
      <c r="C213" s="445"/>
      <c r="D213" s="446">
        <f>'High Risk Non-Compliant'!D169</f>
        <v>0</v>
      </c>
      <c r="E213" s="446"/>
      <c r="F213" s="446"/>
      <c r="G213" s="95" t="e">
        <f>IF(VLOOKUP(A213,'High Risk Non-Compliant'!B:K,$H$48,FALSE)=0,"N/A",VLOOKUP(A213,'High Risk Non-Compliant'!B:K,$H$48,FALSE))</f>
        <v>#REF!</v>
      </c>
      <c r="H213" s="95" t="e">
        <f>IF(G213="N/A","N/A",VLOOKUP(G213,'Crosswalk Detail'!A:B,2,FALSE))</f>
        <v>#REF!</v>
      </c>
    </row>
    <row r="214" spans="1:8" ht="144" customHeight="1" x14ac:dyDescent="0.2">
      <c r="A214" s="96">
        <f>'High Risk Non-Compliant'!B170</f>
        <v>0</v>
      </c>
      <c r="B214" s="445">
        <f>'High Risk Non-Compliant'!C170</f>
        <v>0</v>
      </c>
      <c r="C214" s="445"/>
      <c r="D214" s="446">
        <f>'High Risk Non-Compliant'!D170</f>
        <v>0</v>
      </c>
      <c r="E214" s="446"/>
      <c r="F214" s="446"/>
      <c r="G214" s="95" t="e">
        <f>IF(VLOOKUP(A214,'High Risk Non-Compliant'!B:K,$H$48,FALSE)=0,"N/A",VLOOKUP(A214,'High Risk Non-Compliant'!B:K,$H$48,FALSE))</f>
        <v>#REF!</v>
      </c>
      <c r="H214" s="95" t="e">
        <f>IF(G214="N/A","N/A",VLOOKUP(G214,'Crosswalk Detail'!A:B,2,FALSE))</f>
        <v>#REF!</v>
      </c>
    </row>
    <row r="215" spans="1:8" ht="144" customHeight="1" x14ac:dyDescent="0.2">
      <c r="A215" s="96">
        <f>'High Risk Non-Compliant'!B171</f>
        <v>0</v>
      </c>
      <c r="B215" s="445">
        <f>'High Risk Non-Compliant'!C171</f>
        <v>0</v>
      </c>
      <c r="C215" s="445"/>
      <c r="D215" s="446">
        <f>'High Risk Non-Compliant'!D171</f>
        <v>0</v>
      </c>
      <c r="E215" s="446"/>
      <c r="F215" s="446"/>
      <c r="G215" s="95" t="e">
        <f>IF(VLOOKUP(A215,'High Risk Non-Compliant'!B:K,$H$48,FALSE)=0,"N/A",VLOOKUP(A215,'High Risk Non-Compliant'!B:K,$H$48,FALSE))</f>
        <v>#REF!</v>
      </c>
      <c r="H215" s="95" t="e">
        <f>IF(G215="N/A","N/A",VLOOKUP(G215,'Crosswalk Detail'!A:B,2,FALSE))</f>
        <v>#REF!</v>
      </c>
    </row>
    <row r="216" spans="1:8" ht="144" customHeight="1" x14ac:dyDescent="0.2">
      <c r="A216" s="96">
        <f>'High Risk Non-Compliant'!B172</f>
        <v>0</v>
      </c>
      <c r="B216" s="445">
        <f>'High Risk Non-Compliant'!C172</f>
        <v>0</v>
      </c>
      <c r="C216" s="445"/>
      <c r="D216" s="446">
        <f>'High Risk Non-Compliant'!D172</f>
        <v>0</v>
      </c>
      <c r="E216" s="446"/>
      <c r="F216" s="446"/>
      <c r="G216" s="95" t="e">
        <f>IF(VLOOKUP(A216,'High Risk Non-Compliant'!B:K,$H$48,FALSE)=0,"N/A",VLOOKUP(A216,'High Risk Non-Compliant'!B:K,$H$48,FALSE))</f>
        <v>#REF!</v>
      </c>
      <c r="H216" s="95" t="e">
        <f>IF(G216="N/A","N/A",VLOOKUP(G216,'Crosswalk Detail'!A:B,2,FALSE))</f>
        <v>#REF!</v>
      </c>
    </row>
    <row r="217" spans="1:8" ht="144" customHeight="1" x14ac:dyDescent="0.2">
      <c r="A217" s="97">
        <f>'High Risk Non-Compliant'!B173</f>
        <v>0</v>
      </c>
      <c r="B217" s="446">
        <f>'High Risk Non-Compliant'!C173</f>
        <v>0</v>
      </c>
      <c r="C217" s="446"/>
      <c r="D217" s="446">
        <f>'High Risk Non-Compliant'!D173</f>
        <v>0</v>
      </c>
      <c r="E217" s="446"/>
      <c r="F217" s="446"/>
      <c r="G217" s="95" t="e">
        <f>IF(VLOOKUP(A217,'High Risk Non-Compliant'!B:K,$H$48,FALSE)=0,"N/A",VLOOKUP(A217,'High Risk Non-Compliant'!B:K,$H$48,FALSE))</f>
        <v>#REF!</v>
      </c>
      <c r="H217" s="95" t="e">
        <f>IF(G217="N/A","N/A",VLOOKUP(G217,'Crosswalk Detail'!A:B,2,FALSE))</f>
        <v>#REF!</v>
      </c>
    </row>
    <row r="218" spans="1:8" ht="144" customHeight="1" x14ac:dyDescent="0.2">
      <c r="A218" s="97">
        <f>'High Risk Non-Compliant'!B174</f>
        <v>0</v>
      </c>
      <c r="B218" s="446">
        <f>'High Risk Non-Compliant'!C174</f>
        <v>0</v>
      </c>
      <c r="C218" s="446"/>
      <c r="D218" s="446">
        <f>'High Risk Non-Compliant'!D174</f>
        <v>0</v>
      </c>
      <c r="E218" s="446"/>
      <c r="F218" s="446"/>
      <c r="G218" s="95" t="e">
        <f>IF(VLOOKUP(A218,'High Risk Non-Compliant'!B:K,$H$48,FALSE)=0,"N/A",VLOOKUP(A218,'High Risk Non-Compliant'!B:K,$H$48,FALSE))</f>
        <v>#REF!</v>
      </c>
      <c r="H218" s="95" t="e">
        <f>IF(G218="N/A","N/A",VLOOKUP(G218,'Crosswalk Detail'!A:B,2,FALSE))</f>
        <v>#REF!</v>
      </c>
    </row>
    <row r="219" spans="1:8" ht="144" customHeight="1" x14ac:dyDescent="0.2">
      <c r="A219" s="97">
        <f>'High Risk Non-Compliant'!B175</f>
        <v>0</v>
      </c>
      <c r="B219" s="446">
        <f>'High Risk Non-Compliant'!C175</f>
        <v>0</v>
      </c>
      <c r="C219" s="446"/>
      <c r="D219" s="446">
        <f>'High Risk Non-Compliant'!D175</f>
        <v>0</v>
      </c>
      <c r="E219" s="446"/>
      <c r="F219" s="446"/>
      <c r="G219" s="95" t="e">
        <f>IF(VLOOKUP(A219,'High Risk Non-Compliant'!B:K,$H$48,FALSE)=0,"N/A",VLOOKUP(A219,'High Risk Non-Compliant'!B:K,$H$48,FALSE))</f>
        <v>#REF!</v>
      </c>
      <c r="H219" s="95" t="e">
        <f>IF(G219="N/A","N/A",VLOOKUP(G219,'Crosswalk Detail'!A:B,2,FALSE))</f>
        <v>#REF!</v>
      </c>
    </row>
    <row r="220" spans="1:8" ht="144" customHeight="1" x14ac:dyDescent="0.2">
      <c r="A220" s="97">
        <f>'High Risk Non-Compliant'!B176</f>
        <v>0</v>
      </c>
      <c r="B220" s="446">
        <f>'High Risk Non-Compliant'!C176</f>
        <v>0</v>
      </c>
      <c r="C220" s="446"/>
      <c r="D220" s="446">
        <f>'High Risk Non-Compliant'!D176</f>
        <v>0</v>
      </c>
      <c r="E220" s="446"/>
      <c r="F220" s="446"/>
      <c r="G220" s="95" t="e">
        <f>VLOOKUP(A220,'High Risk Non-Compliant'!B:K,$H$48,FALSE)</f>
        <v>#REF!</v>
      </c>
      <c r="H220" s="95" t="e">
        <f>VLOOKUP(G220,'Crosswalk Detail'!A:B,2,FALSE)</f>
        <v>#REF!</v>
      </c>
    </row>
    <row r="221" spans="1:8" ht="144" customHeight="1" x14ac:dyDescent="0.2">
      <c r="A221" s="97">
        <f>'High Risk Non-Compliant'!B177</f>
        <v>0</v>
      </c>
      <c r="B221" s="446">
        <f>'High Risk Non-Compliant'!C177</f>
        <v>0</v>
      </c>
      <c r="C221" s="446"/>
      <c r="D221" s="446">
        <f>'High Risk Non-Compliant'!D177</f>
        <v>0</v>
      </c>
      <c r="E221" s="446"/>
      <c r="F221" s="446"/>
      <c r="G221" s="95" t="e">
        <f>VLOOKUP(A221,'High Risk Non-Compliant'!B:K,$H$48,FALSE)</f>
        <v>#REF!</v>
      </c>
      <c r="H221" s="95" t="e">
        <f>VLOOKUP(G221,'Crosswalk Detail'!A:B,2,FALSE)</f>
        <v>#REF!</v>
      </c>
    </row>
    <row r="222" spans="1:8" ht="144" customHeight="1" x14ac:dyDescent="0.2">
      <c r="A222" s="97">
        <f>'High Risk Non-Compliant'!B178</f>
        <v>0</v>
      </c>
      <c r="B222" s="446">
        <f>'High Risk Non-Compliant'!C178</f>
        <v>0</v>
      </c>
      <c r="C222" s="446"/>
      <c r="D222" s="446">
        <f>'High Risk Non-Compliant'!D178</f>
        <v>0</v>
      </c>
      <c r="E222" s="446"/>
      <c r="F222" s="446"/>
      <c r="G222" s="95" t="e">
        <f>VLOOKUP(A222,'High Risk Non-Compliant'!B:K,$H$48,FALSE)</f>
        <v>#REF!</v>
      </c>
      <c r="H222" s="95" t="e">
        <f>VLOOKUP(G222,'Crosswalk Detail'!A:B,2,FALSE)</f>
        <v>#REF!</v>
      </c>
    </row>
    <row r="223" spans="1:8" ht="144" customHeight="1" x14ac:dyDescent="0.2">
      <c r="A223" s="97">
        <f>'High Risk Non-Compliant'!B179</f>
        <v>0</v>
      </c>
      <c r="B223" s="446">
        <f>'High Risk Non-Compliant'!C179</f>
        <v>0</v>
      </c>
      <c r="C223" s="446"/>
      <c r="D223" s="446">
        <f>'High Risk Non-Compliant'!D179</f>
        <v>0</v>
      </c>
      <c r="E223" s="446"/>
      <c r="F223" s="446"/>
      <c r="G223" s="95" t="e">
        <f>VLOOKUP(A223,'High Risk Non-Compliant'!B:K,$H$48,FALSE)</f>
        <v>#REF!</v>
      </c>
      <c r="H223" s="95" t="e">
        <f>VLOOKUP(G223,'Crosswalk Detail'!A:B,2,FALSE)</f>
        <v>#REF!</v>
      </c>
    </row>
    <row r="224" spans="1:8" ht="144" customHeight="1" x14ac:dyDescent="0.2">
      <c r="A224" s="97">
        <f>'High Risk Non-Compliant'!B180</f>
        <v>0</v>
      </c>
      <c r="B224" s="446">
        <f>'High Risk Non-Compliant'!C180</f>
        <v>0</v>
      </c>
      <c r="C224" s="446"/>
      <c r="D224" s="446">
        <f>'High Risk Non-Compliant'!D180</f>
        <v>0</v>
      </c>
      <c r="E224" s="446"/>
      <c r="F224" s="446"/>
      <c r="G224" s="95" t="e">
        <f>VLOOKUP(A224,'High Risk Non-Compliant'!B:K,$H$48,FALSE)</f>
        <v>#REF!</v>
      </c>
      <c r="H224" s="95" t="e">
        <f>VLOOKUP(G224,'Crosswalk Detail'!A:B,2,FALSE)</f>
        <v>#REF!</v>
      </c>
    </row>
    <row r="225" spans="1:8" ht="144" customHeight="1" x14ac:dyDescent="0.2">
      <c r="A225" s="97">
        <f>'High Risk Non-Compliant'!B181</f>
        <v>0</v>
      </c>
      <c r="B225" s="446">
        <f>'High Risk Non-Compliant'!C181</f>
        <v>0</v>
      </c>
      <c r="C225" s="446"/>
      <c r="D225" s="446">
        <f>'High Risk Non-Compliant'!D181</f>
        <v>0</v>
      </c>
      <c r="E225" s="446"/>
      <c r="F225" s="446"/>
      <c r="G225" s="95" t="e">
        <f>VLOOKUP(A225,'High Risk Non-Compliant'!B:K,$H$48,FALSE)</f>
        <v>#REF!</v>
      </c>
      <c r="H225" s="95" t="e">
        <f>VLOOKUP(G225,'Crosswalk Detail'!A:B,2,FALSE)</f>
        <v>#REF!</v>
      </c>
    </row>
    <row r="226" spans="1:8" x14ac:dyDescent="0.2">
      <c r="A226" s="98">
        <f>'High Risk Non-Compliant'!B182</f>
        <v>0</v>
      </c>
      <c r="B226" s="448">
        <f>'High Risk Non-Compliant'!C182</f>
        <v>0</v>
      </c>
      <c r="C226" s="448"/>
      <c r="D226" s="448">
        <f>'High Risk Non-Compliant'!D182</f>
        <v>0</v>
      </c>
      <c r="E226" s="448"/>
      <c r="F226" s="448"/>
      <c r="G226" s="95"/>
      <c r="H226" s="95"/>
    </row>
    <row r="227" spans="1:8" ht="29.25" customHeight="1" x14ac:dyDescent="0.2">
      <c r="A227" s="98">
        <f>'High Risk Non-Compliant'!B183</f>
        <v>0</v>
      </c>
      <c r="B227" s="448">
        <f>'High Risk Non-Compliant'!C183</f>
        <v>0</v>
      </c>
      <c r="C227" s="448"/>
      <c r="D227" s="448">
        <f>'High Risk Non-Compliant'!D183</f>
        <v>0</v>
      </c>
      <c r="E227" s="448"/>
      <c r="F227" s="448"/>
      <c r="G227" s="95"/>
      <c r="H227" s="95"/>
    </row>
    <row r="228" spans="1:8" ht="29.25" customHeight="1" x14ac:dyDescent="0.2">
      <c r="A228" s="98">
        <f>'High Risk Non-Compliant'!B184</f>
        <v>0</v>
      </c>
      <c r="B228" s="448">
        <f>'High Risk Non-Compliant'!C184</f>
        <v>0</v>
      </c>
      <c r="C228" s="448"/>
      <c r="D228" s="448">
        <f>'High Risk Non-Compliant'!D184</f>
        <v>0</v>
      </c>
      <c r="E228" s="448"/>
      <c r="F228" s="448"/>
      <c r="G228" s="95"/>
      <c r="H228" s="95"/>
    </row>
    <row r="229" spans="1:8" x14ac:dyDescent="0.2">
      <c r="A229" s="98">
        <f>'High Risk Non-Compliant'!B185</f>
        <v>0</v>
      </c>
      <c r="B229" s="448">
        <f>'High Risk Non-Compliant'!C185</f>
        <v>0</v>
      </c>
      <c r="C229" s="448"/>
      <c r="D229" s="448">
        <f>'High Risk Non-Compliant'!D185</f>
        <v>0</v>
      </c>
      <c r="E229" s="448"/>
      <c r="F229" s="448"/>
      <c r="G229" s="95"/>
      <c r="H229" s="95"/>
    </row>
    <row r="230" spans="1:8" ht="29.25" customHeight="1" x14ac:dyDescent="0.2">
      <c r="A230" s="98">
        <f>'High Risk Non-Compliant'!B186</f>
        <v>0</v>
      </c>
      <c r="B230" s="448">
        <f>'High Risk Non-Compliant'!C186</f>
        <v>0</v>
      </c>
      <c r="C230" s="448"/>
      <c r="D230" s="448">
        <f>'High Risk Non-Compliant'!D186</f>
        <v>0</v>
      </c>
      <c r="E230" s="448"/>
      <c r="F230" s="448"/>
      <c r="G230" s="95"/>
      <c r="H230" s="95"/>
    </row>
    <row r="231" spans="1:8" ht="29.25" customHeight="1" x14ac:dyDescent="0.2">
      <c r="A231" s="98">
        <f>'High Risk Non-Compliant'!B187</f>
        <v>0</v>
      </c>
      <c r="B231" s="448">
        <f>'High Risk Non-Compliant'!C187</f>
        <v>0</v>
      </c>
      <c r="C231" s="448"/>
      <c r="D231" s="448">
        <f>'High Risk Non-Compliant'!D187</f>
        <v>0</v>
      </c>
      <c r="E231" s="448"/>
      <c r="F231" s="448"/>
      <c r="G231" s="95"/>
      <c r="H231" s="95"/>
    </row>
    <row r="232" spans="1:8" ht="44" customHeight="1" x14ac:dyDescent="0.2">
      <c r="A232" s="98">
        <f>'High Risk Non-Compliant'!B188</f>
        <v>0</v>
      </c>
      <c r="B232" s="448">
        <f>'High Risk Non-Compliant'!C188</f>
        <v>0</v>
      </c>
      <c r="C232" s="448"/>
      <c r="D232" s="448">
        <f>'High Risk Non-Compliant'!D188</f>
        <v>0</v>
      </c>
      <c r="E232" s="448"/>
      <c r="F232" s="448"/>
      <c r="G232" s="95"/>
      <c r="H232" s="95"/>
    </row>
    <row r="233" spans="1:8" x14ac:dyDescent="0.2">
      <c r="A233" s="98">
        <f>'High Risk Non-Compliant'!B189</f>
        <v>0</v>
      </c>
      <c r="B233" s="448">
        <f>'High Risk Non-Compliant'!C189</f>
        <v>0</v>
      </c>
      <c r="C233" s="448"/>
      <c r="D233" s="448">
        <f>'High Risk Non-Compliant'!D189</f>
        <v>0</v>
      </c>
      <c r="E233" s="448"/>
      <c r="F233" s="448"/>
      <c r="G233" s="95"/>
      <c r="H233" s="95"/>
    </row>
    <row r="234" spans="1:8" x14ac:dyDescent="0.2">
      <c r="A234" s="98">
        <f>'High Risk Non-Compliant'!B190</f>
        <v>0</v>
      </c>
      <c r="B234" s="448">
        <f>'High Risk Non-Compliant'!C190</f>
        <v>0</v>
      </c>
      <c r="C234" s="448"/>
      <c r="D234" s="448">
        <f>'High Risk Non-Compliant'!D190</f>
        <v>0</v>
      </c>
      <c r="E234" s="448"/>
      <c r="F234" s="448"/>
      <c r="G234" s="95"/>
      <c r="H234" s="95"/>
    </row>
    <row r="235" spans="1:8" x14ac:dyDescent="0.2">
      <c r="A235" s="98">
        <f>'High Risk Non-Compliant'!B191</f>
        <v>0</v>
      </c>
      <c r="B235" s="448">
        <f>'High Risk Non-Compliant'!C191</f>
        <v>0</v>
      </c>
      <c r="C235" s="448"/>
      <c r="D235" s="448">
        <f>'High Risk Non-Compliant'!D191</f>
        <v>0</v>
      </c>
      <c r="E235" s="448"/>
      <c r="F235" s="448"/>
      <c r="G235" s="95"/>
      <c r="H235" s="95"/>
    </row>
    <row r="236" spans="1:8" x14ac:dyDescent="0.2">
      <c r="A236" s="98">
        <f>'High Risk Non-Compliant'!B192</f>
        <v>0</v>
      </c>
      <c r="B236" s="448">
        <f>'High Risk Non-Compliant'!C192</f>
        <v>0</v>
      </c>
      <c r="C236" s="448"/>
      <c r="D236" s="448">
        <f>'High Risk Non-Compliant'!D192</f>
        <v>0</v>
      </c>
      <c r="E236" s="448"/>
      <c r="F236" s="448"/>
      <c r="G236" s="95"/>
      <c r="H236" s="95"/>
    </row>
    <row r="237" spans="1:8" x14ac:dyDescent="0.2">
      <c r="A237" s="98">
        <f>'High Risk Non-Compliant'!B193</f>
        <v>0</v>
      </c>
      <c r="B237" s="448">
        <f>'High Risk Non-Compliant'!C193</f>
        <v>0</v>
      </c>
      <c r="C237" s="448"/>
      <c r="D237" s="448">
        <f>'High Risk Non-Compliant'!D193</f>
        <v>0</v>
      </c>
      <c r="E237" s="448"/>
      <c r="F237" s="448"/>
      <c r="G237" s="95"/>
      <c r="H237" s="95"/>
    </row>
    <row r="238" spans="1:8" x14ac:dyDescent="0.2">
      <c r="A238" s="98">
        <f>'High Risk Non-Compliant'!B194</f>
        <v>0</v>
      </c>
      <c r="B238" s="448">
        <f>'High Risk Non-Compliant'!C194</f>
        <v>0</v>
      </c>
      <c r="C238" s="448"/>
      <c r="D238" s="448">
        <f>'High Risk Non-Compliant'!D194</f>
        <v>0</v>
      </c>
      <c r="E238" s="448"/>
      <c r="F238" s="448"/>
      <c r="G238" s="95"/>
      <c r="H238" s="95"/>
    </row>
    <row r="239" spans="1:8" x14ac:dyDescent="0.2">
      <c r="A239" s="98">
        <f>'High Risk Non-Compliant'!B195</f>
        <v>0</v>
      </c>
      <c r="B239" s="448">
        <f>'High Risk Non-Compliant'!C195</f>
        <v>0</v>
      </c>
      <c r="C239" s="448"/>
      <c r="D239" s="448">
        <f>'High Risk Non-Compliant'!D195</f>
        <v>0</v>
      </c>
      <c r="E239" s="448"/>
      <c r="F239" s="448"/>
      <c r="G239" s="95"/>
      <c r="H239" s="95"/>
    </row>
    <row r="240" spans="1:8" x14ac:dyDescent="0.2">
      <c r="A240" s="98">
        <f>'High Risk Non-Compliant'!B196</f>
        <v>0</v>
      </c>
      <c r="B240" s="448">
        <f>'High Risk Non-Compliant'!C196</f>
        <v>0</v>
      </c>
      <c r="C240" s="448"/>
      <c r="D240" s="448">
        <f>'High Risk Non-Compliant'!D196</f>
        <v>0</v>
      </c>
      <c r="E240" s="448"/>
      <c r="F240" s="448"/>
      <c r="G240" s="95"/>
      <c r="H240" s="95"/>
    </row>
    <row r="241" spans="1:8" x14ac:dyDescent="0.2">
      <c r="A241" s="98">
        <f>'High Risk Non-Compliant'!B197</f>
        <v>0</v>
      </c>
      <c r="B241" s="448">
        <f>'High Risk Non-Compliant'!C197</f>
        <v>0</v>
      </c>
      <c r="C241" s="448"/>
      <c r="D241" s="448">
        <f>'High Risk Non-Compliant'!D197</f>
        <v>0</v>
      </c>
      <c r="E241" s="448"/>
      <c r="F241" s="448"/>
      <c r="G241" s="95"/>
      <c r="H241" s="95"/>
    </row>
    <row r="242" spans="1:8" x14ac:dyDescent="0.2">
      <c r="A242" s="98">
        <f>'High Risk Non-Compliant'!B198</f>
        <v>0</v>
      </c>
      <c r="B242" s="448">
        <f>'High Risk Non-Compliant'!C198</f>
        <v>0</v>
      </c>
      <c r="C242" s="448"/>
      <c r="D242" s="448">
        <f>'High Risk Non-Compliant'!D198</f>
        <v>0</v>
      </c>
      <c r="E242" s="448"/>
      <c r="F242" s="448"/>
      <c r="G242" s="95"/>
      <c r="H242" s="95"/>
    </row>
    <row r="243" spans="1:8" ht="29.25" customHeight="1" x14ac:dyDescent="0.2">
      <c r="A243" s="98">
        <f>'High Risk Non-Compliant'!B199</f>
        <v>0</v>
      </c>
      <c r="B243" s="448">
        <f>'High Risk Non-Compliant'!C199</f>
        <v>0</v>
      </c>
      <c r="C243" s="448"/>
      <c r="D243" s="448">
        <f>'High Risk Non-Compliant'!D199</f>
        <v>0</v>
      </c>
      <c r="E243" s="448"/>
      <c r="F243" s="448"/>
      <c r="G243" s="95"/>
      <c r="H243" s="95"/>
    </row>
    <row r="244" spans="1:8" ht="29.25" customHeight="1" x14ac:dyDescent="0.2">
      <c r="A244" s="98">
        <f>'High Risk Non-Compliant'!B200</f>
        <v>0</v>
      </c>
      <c r="B244" s="448">
        <f>'High Risk Non-Compliant'!C200</f>
        <v>0</v>
      </c>
      <c r="C244" s="448"/>
      <c r="D244" s="448">
        <f>'High Risk Non-Compliant'!D200</f>
        <v>0</v>
      </c>
      <c r="E244" s="448"/>
      <c r="F244" s="448"/>
      <c r="G244" s="95"/>
      <c r="H244" s="95"/>
    </row>
    <row r="245" spans="1:8" ht="58.5" customHeight="1" x14ac:dyDescent="0.2">
      <c r="A245" s="98">
        <f>'High Risk Non-Compliant'!B201</f>
        <v>0</v>
      </c>
      <c r="B245" s="448">
        <f>'High Risk Non-Compliant'!C201</f>
        <v>0</v>
      </c>
      <c r="C245" s="448"/>
      <c r="D245" s="448">
        <f>'High Risk Non-Compliant'!D201</f>
        <v>0</v>
      </c>
      <c r="E245" s="448"/>
      <c r="F245" s="448"/>
      <c r="G245" s="95"/>
      <c r="H245" s="95"/>
    </row>
    <row r="246" spans="1:8" ht="44" customHeight="1" x14ac:dyDescent="0.2">
      <c r="A246" s="98">
        <f>'High Risk Non-Compliant'!B202</f>
        <v>0</v>
      </c>
      <c r="B246" s="448">
        <f>'High Risk Non-Compliant'!C202</f>
        <v>0</v>
      </c>
      <c r="C246" s="448"/>
      <c r="D246" s="448">
        <f>'High Risk Non-Compliant'!D202</f>
        <v>0</v>
      </c>
      <c r="E246" s="448"/>
      <c r="F246" s="448"/>
      <c r="G246" s="95"/>
      <c r="H246" s="95"/>
    </row>
    <row r="247" spans="1:8" ht="29.25" customHeight="1" x14ac:dyDescent="0.2">
      <c r="A247" s="98">
        <f>'High Risk Non-Compliant'!B203</f>
        <v>0</v>
      </c>
      <c r="B247" s="448">
        <f>'High Risk Non-Compliant'!C203</f>
        <v>0</v>
      </c>
      <c r="C247" s="448"/>
      <c r="D247" s="448">
        <f>'High Risk Non-Compliant'!D203</f>
        <v>0</v>
      </c>
      <c r="E247" s="448"/>
      <c r="F247" s="448"/>
      <c r="G247" s="95"/>
      <c r="H247" s="95"/>
    </row>
    <row r="248" spans="1:8" ht="44" customHeight="1" x14ac:dyDescent="0.2">
      <c r="A248" s="98">
        <f>'High Risk Non-Compliant'!B204</f>
        <v>0</v>
      </c>
      <c r="B248" s="448">
        <f>'High Risk Non-Compliant'!C204</f>
        <v>0</v>
      </c>
      <c r="C248" s="448"/>
      <c r="D248" s="448">
        <f>'High Risk Non-Compliant'!D204</f>
        <v>0</v>
      </c>
      <c r="E248" s="448"/>
      <c r="F248" s="448"/>
      <c r="G248" s="95"/>
      <c r="H248" s="95"/>
    </row>
    <row r="249" spans="1:8" ht="29.25" customHeight="1" x14ac:dyDescent="0.2">
      <c r="A249" s="98">
        <f>'High Risk Non-Compliant'!B205</f>
        <v>0</v>
      </c>
      <c r="B249" s="448">
        <f>'High Risk Non-Compliant'!C205</f>
        <v>0</v>
      </c>
      <c r="C249" s="448"/>
      <c r="D249" s="448">
        <f>'High Risk Non-Compliant'!D205</f>
        <v>0</v>
      </c>
      <c r="E249" s="448"/>
      <c r="F249" s="448"/>
      <c r="G249" s="95"/>
      <c r="H249" s="95"/>
    </row>
    <row r="250" spans="1:8" ht="175.5" customHeight="1" x14ac:dyDescent="0.2">
      <c r="A250" s="98">
        <f>'High Risk Non-Compliant'!B206</f>
        <v>0</v>
      </c>
      <c r="B250" s="448">
        <f>'High Risk Non-Compliant'!C206</f>
        <v>0</v>
      </c>
      <c r="C250" s="448"/>
      <c r="D250" s="448">
        <f>'High Risk Non-Compliant'!D206</f>
        <v>0</v>
      </c>
      <c r="E250" s="448"/>
      <c r="F250" s="448"/>
      <c r="G250" s="95"/>
      <c r="H250" s="95"/>
    </row>
    <row r="251" spans="1:8" ht="73.25" customHeight="1" x14ac:dyDescent="0.2">
      <c r="A251" s="98">
        <f>'High Risk Non-Compliant'!B207</f>
        <v>0</v>
      </c>
      <c r="B251" s="448">
        <f>'High Risk Non-Compliant'!C207</f>
        <v>0</v>
      </c>
      <c r="C251" s="448"/>
      <c r="D251" s="448">
        <f>'High Risk Non-Compliant'!D207</f>
        <v>0</v>
      </c>
      <c r="E251" s="448"/>
      <c r="F251" s="448"/>
      <c r="G251" s="95"/>
      <c r="H251" s="95"/>
    </row>
    <row r="252" spans="1:8" ht="87.75" customHeight="1" x14ac:dyDescent="0.2">
      <c r="A252" s="98">
        <f>'High Risk Non-Compliant'!B208</f>
        <v>0</v>
      </c>
      <c r="B252" s="448">
        <f>'High Risk Non-Compliant'!C208</f>
        <v>0</v>
      </c>
      <c r="C252" s="448"/>
      <c r="D252" s="448">
        <f>'High Risk Non-Compliant'!D208</f>
        <v>0</v>
      </c>
      <c r="E252" s="448"/>
      <c r="F252" s="448"/>
      <c r="G252" s="95"/>
      <c r="H252" s="95"/>
    </row>
    <row r="253" spans="1:8" x14ac:dyDescent="0.2">
      <c r="A253" s="98">
        <f>'High Risk Non-Compliant'!B209</f>
        <v>0</v>
      </c>
      <c r="B253" s="448">
        <f>'High Risk Non-Compliant'!C209</f>
        <v>0</v>
      </c>
      <c r="C253" s="448"/>
      <c r="D253" s="448">
        <f>'High Risk Non-Compliant'!D209</f>
        <v>0</v>
      </c>
      <c r="E253" s="448"/>
      <c r="F253" s="448"/>
      <c r="G253" s="95"/>
      <c r="H253" s="95"/>
    </row>
    <row r="254" spans="1:8" ht="29.25" customHeight="1" x14ac:dyDescent="0.2">
      <c r="A254" s="98">
        <f>'High Risk Non-Compliant'!B210</f>
        <v>0</v>
      </c>
      <c r="B254" s="448">
        <f>'High Risk Non-Compliant'!C210</f>
        <v>0</v>
      </c>
      <c r="C254" s="448"/>
      <c r="D254" s="448">
        <f>'High Risk Non-Compliant'!D210</f>
        <v>0</v>
      </c>
      <c r="E254" s="448"/>
      <c r="F254" s="448"/>
      <c r="G254" s="95"/>
      <c r="H254" s="95"/>
    </row>
    <row r="255" spans="1:8" x14ac:dyDescent="0.2">
      <c r="A255" s="98">
        <f>'High Risk Non-Compliant'!B211</f>
        <v>0</v>
      </c>
      <c r="B255" s="448">
        <f>'High Risk Non-Compliant'!C211</f>
        <v>0</v>
      </c>
      <c r="C255" s="448"/>
      <c r="D255" s="448">
        <f>'High Risk Non-Compliant'!D211</f>
        <v>0</v>
      </c>
      <c r="E255" s="448"/>
      <c r="F255" s="448"/>
      <c r="G255" s="95"/>
      <c r="H255" s="95"/>
    </row>
    <row r="256" spans="1:8" x14ac:dyDescent="0.2">
      <c r="A256" s="98">
        <f>'High Risk Non-Compliant'!B212</f>
        <v>0</v>
      </c>
      <c r="B256" s="448">
        <f>'High Risk Non-Compliant'!C212</f>
        <v>0</v>
      </c>
      <c r="C256" s="448"/>
      <c r="D256" s="448">
        <f>'High Risk Non-Compliant'!D212</f>
        <v>0</v>
      </c>
      <c r="E256" s="448"/>
      <c r="F256" s="448"/>
      <c r="G256" s="95"/>
      <c r="H256" s="95"/>
    </row>
    <row r="257" spans="1:8" x14ac:dyDescent="0.2">
      <c r="A257" s="98">
        <f>'High Risk Non-Compliant'!B213</f>
        <v>0</v>
      </c>
      <c r="B257" s="448">
        <f>'High Risk Non-Compliant'!C213</f>
        <v>0</v>
      </c>
      <c r="C257" s="448"/>
      <c r="D257" s="448">
        <f>'High Risk Non-Compliant'!D213</f>
        <v>0</v>
      </c>
      <c r="E257" s="448"/>
      <c r="F257" s="448"/>
      <c r="G257" s="95"/>
      <c r="H257" s="95"/>
    </row>
    <row r="258" spans="1:8" x14ac:dyDescent="0.2">
      <c r="A258" s="98">
        <f>'High Risk Non-Compliant'!B214</f>
        <v>0</v>
      </c>
      <c r="B258" s="448">
        <f>'High Risk Non-Compliant'!C214</f>
        <v>0</v>
      </c>
      <c r="C258" s="448"/>
      <c r="D258" s="448">
        <f>'High Risk Non-Compliant'!D214</f>
        <v>0</v>
      </c>
      <c r="E258" s="448"/>
      <c r="F258" s="448"/>
      <c r="G258" s="95"/>
      <c r="H258" s="95"/>
    </row>
    <row r="259" spans="1:8" x14ac:dyDescent="0.2">
      <c r="A259" s="98">
        <f>'High Risk Non-Compliant'!B215</f>
        <v>0</v>
      </c>
      <c r="B259" s="448">
        <f>'High Risk Non-Compliant'!C215</f>
        <v>0</v>
      </c>
      <c r="C259" s="448"/>
      <c r="D259" s="448">
        <f>'High Risk Non-Compliant'!D215</f>
        <v>0</v>
      </c>
      <c r="E259" s="448"/>
      <c r="F259" s="448"/>
      <c r="G259" s="95"/>
      <c r="H259" s="95"/>
    </row>
    <row r="260" spans="1:8" x14ac:dyDescent="0.2">
      <c r="A260" s="98">
        <f>'High Risk Non-Compliant'!B216</f>
        <v>0</v>
      </c>
      <c r="B260" s="448">
        <f>'High Risk Non-Compliant'!C216</f>
        <v>0</v>
      </c>
      <c r="C260" s="448"/>
      <c r="D260" s="448">
        <f>'High Risk Non-Compliant'!D216</f>
        <v>0</v>
      </c>
      <c r="E260" s="448"/>
      <c r="F260" s="448"/>
      <c r="G260" s="95"/>
      <c r="H260" s="95"/>
    </row>
    <row r="261" spans="1:8" x14ac:dyDescent="0.2">
      <c r="A261" s="98">
        <f>'High Risk Non-Compliant'!B217</f>
        <v>0</v>
      </c>
      <c r="B261" s="448">
        <f>'High Risk Non-Compliant'!C217</f>
        <v>0</v>
      </c>
      <c r="C261" s="448"/>
      <c r="D261" s="448">
        <f>'High Risk Non-Compliant'!D217</f>
        <v>0</v>
      </c>
      <c r="E261" s="448"/>
      <c r="F261" s="448"/>
      <c r="G261" s="95"/>
      <c r="H261" s="95"/>
    </row>
    <row r="262" spans="1:8" x14ac:dyDescent="0.2">
      <c r="A262" s="98">
        <f>'High Risk Non-Compliant'!B218</f>
        <v>0</v>
      </c>
      <c r="B262" s="448">
        <f>'High Risk Non-Compliant'!C218</f>
        <v>0</v>
      </c>
      <c r="C262" s="448"/>
      <c r="D262" s="448">
        <f>'High Risk Non-Compliant'!D218</f>
        <v>0</v>
      </c>
      <c r="E262" s="448"/>
      <c r="F262" s="448"/>
      <c r="G262" s="95"/>
      <c r="H262" s="95"/>
    </row>
    <row r="263" spans="1:8" x14ac:dyDescent="0.2">
      <c r="A263" s="98">
        <f>'High Risk Non-Compliant'!B219</f>
        <v>0</v>
      </c>
      <c r="B263" s="448">
        <f>'High Risk Non-Compliant'!C219</f>
        <v>0</v>
      </c>
      <c r="C263" s="448"/>
      <c r="D263" s="448">
        <f>'High Risk Non-Compliant'!D219</f>
        <v>0</v>
      </c>
      <c r="E263" s="448"/>
      <c r="F263" s="448"/>
      <c r="G263" s="95"/>
      <c r="H263" s="95"/>
    </row>
    <row r="264" spans="1:8" x14ac:dyDescent="0.2">
      <c r="A264" s="98">
        <f>'High Risk Non-Compliant'!B220</f>
        <v>0</v>
      </c>
      <c r="B264" s="448">
        <f>'High Risk Non-Compliant'!C220</f>
        <v>0</v>
      </c>
      <c r="C264" s="448"/>
      <c r="D264" s="448">
        <f>'High Risk Non-Compliant'!D220</f>
        <v>0</v>
      </c>
      <c r="E264" s="448"/>
      <c r="F264" s="448"/>
      <c r="G264" s="95"/>
      <c r="H264" s="95"/>
    </row>
    <row r="265" spans="1:8" ht="58.5" customHeight="1" x14ac:dyDescent="0.2">
      <c r="A265" s="98">
        <f>'High Risk Non-Compliant'!B221</f>
        <v>0</v>
      </c>
      <c r="B265" s="448">
        <f>'High Risk Non-Compliant'!C221</f>
        <v>0</v>
      </c>
      <c r="C265" s="448"/>
      <c r="D265" s="448">
        <f>'High Risk Non-Compliant'!D221</f>
        <v>0</v>
      </c>
      <c r="E265" s="448"/>
      <c r="F265" s="448"/>
      <c r="G265" s="95"/>
      <c r="H265" s="95"/>
    </row>
    <row r="266" spans="1:8" ht="58.5" customHeight="1" x14ac:dyDescent="0.2">
      <c r="A266" s="98">
        <f>'High Risk Non-Compliant'!B222</f>
        <v>0</v>
      </c>
      <c r="B266" s="448">
        <f>'High Risk Non-Compliant'!C222</f>
        <v>0</v>
      </c>
      <c r="C266" s="448"/>
      <c r="D266" s="448">
        <f>'High Risk Non-Compliant'!D222</f>
        <v>0</v>
      </c>
      <c r="E266" s="448"/>
      <c r="F266" s="448"/>
      <c r="G266" s="95"/>
      <c r="H266" s="95"/>
    </row>
    <row r="267" spans="1:8" ht="58.5" customHeight="1" x14ac:dyDescent="0.2">
      <c r="A267" s="98">
        <f>'High Risk Non-Compliant'!B223</f>
        <v>0</v>
      </c>
      <c r="B267" s="448">
        <f>'High Risk Non-Compliant'!C223</f>
        <v>0</v>
      </c>
      <c r="C267" s="448"/>
      <c r="D267" s="448">
        <f>'High Risk Non-Compliant'!D223</f>
        <v>0</v>
      </c>
      <c r="E267" s="448"/>
      <c r="F267" s="448"/>
      <c r="G267" s="95"/>
      <c r="H267" s="95"/>
    </row>
    <row r="268" spans="1:8" ht="58.5" customHeight="1" x14ac:dyDescent="0.2">
      <c r="A268" s="98">
        <f>'High Risk Non-Compliant'!B224</f>
        <v>0</v>
      </c>
      <c r="B268" s="448">
        <f>'High Risk Non-Compliant'!C224</f>
        <v>0</v>
      </c>
      <c r="C268" s="448"/>
      <c r="D268" s="448">
        <f>'High Risk Non-Compliant'!D224</f>
        <v>0</v>
      </c>
      <c r="E268" s="448"/>
      <c r="F268" s="448"/>
      <c r="G268" s="95"/>
      <c r="H268" s="95"/>
    </row>
    <row r="269" spans="1:8" ht="58.5" customHeight="1" x14ac:dyDescent="0.2">
      <c r="A269" s="98">
        <f>'High Risk Non-Compliant'!B225</f>
        <v>0</v>
      </c>
      <c r="B269" s="448">
        <f>'High Risk Non-Compliant'!C225</f>
        <v>0</v>
      </c>
      <c r="C269" s="448"/>
      <c r="D269" s="448">
        <f>'High Risk Non-Compliant'!D225</f>
        <v>0</v>
      </c>
      <c r="E269" s="448"/>
      <c r="F269" s="448"/>
      <c r="G269" s="95"/>
      <c r="H269" s="95"/>
    </row>
    <row r="270" spans="1:8" ht="58.5" customHeight="1" x14ac:dyDescent="0.2">
      <c r="A270" s="98">
        <f>'High Risk Non-Compliant'!B226</f>
        <v>0</v>
      </c>
      <c r="B270" s="448">
        <f>'High Risk Non-Compliant'!C226</f>
        <v>0</v>
      </c>
      <c r="C270" s="448"/>
      <c r="D270" s="448">
        <f>'High Risk Non-Compliant'!D226</f>
        <v>0</v>
      </c>
      <c r="E270" s="448"/>
      <c r="F270" s="448"/>
      <c r="G270" s="95"/>
      <c r="H270" s="95"/>
    </row>
    <row r="271" spans="1:8" ht="58.5" customHeight="1" x14ac:dyDescent="0.2">
      <c r="A271" s="98">
        <f>'High Risk Non-Compliant'!B227</f>
        <v>0</v>
      </c>
      <c r="B271" s="448">
        <f>'High Risk Non-Compliant'!C227</f>
        <v>0</v>
      </c>
      <c r="C271" s="448"/>
      <c r="D271" s="448">
        <f>'High Risk Non-Compliant'!D227</f>
        <v>0</v>
      </c>
      <c r="E271" s="448"/>
      <c r="F271" s="448"/>
      <c r="G271" s="95"/>
      <c r="H271" s="95"/>
    </row>
    <row r="272" spans="1:8" x14ac:dyDescent="0.2">
      <c r="A272" s="98">
        <f>'High Risk Non-Compliant'!B228</f>
        <v>0</v>
      </c>
      <c r="B272" s="448">
        <f>'High Risk Non-Compliant'!C228</f>
        <v>0</v>
      </c>
      <c r="C272" s="448"/>
      <c r="D272" s="448">
        <f>'High Risk Non-Compliant'!D228</f>
        <v>0</v>
      </c>
      <c r="E272" s="448"/>
      <c r="F272" s="448"/>
      <c r="G272" s="95"/>
      <c r="H272" s="95"/>
    </row>
    <row r="273" spans="1:8" x14ac:dyDescent="0.2">
      <c r="A273" s="98">
        <f>'High Risk Non-Compliant'!B229</f>
        <v>0</v>
      </c>
      <c r="B273" s="448">
        <f>'High Risk Non-Compliant'!C229</f>
        <v>0</v>
      </c>
      <c r="C273" s="448"/>
      <c r="D273" s="448">
        <f>'High Risk Non-Compliant'!D229</f>
        <v>0</v>
      </c>
      <c r="E273" s="448"/>
      <c r="F273" s="448"/>
      <c r="G273" s="95"/>
      <c r="H273" s="95"/>
    </row>
    <row r="274" spans="1:8" x14ac:dyDescent="0.2">
      <c r="A274" s="98">
        <f>'High Risk Non-Compliant'!B230</f>
        <v>0</v>
      </c>
      <c r="B274" s="448">
        <f>'High Risk Non-Compliant'!C230</f>
        <v>0</v>
      </c>
      <c r="C274" s="448"/>
      <c r="D274" s="448">
        <f>'High Risk Non-Compliant'!D230</f>
        <v>0</v>
      </c>
      <c r="E274" s="448"/>
      <c r="F274" s="448"/>
      <c r="G274" s="95"/>
      <c r="H274" s="95"/>
    </row>
    <row r="275" spans="1:8" ht="44" customHeight="1" x14ac:dyDescent="0.2">
      <c r="A275" s="98">
        <f>'High Risk Non-Compliant'!B231</f>
        <v>0</v>
      </c>
      <c r="B275" s="448">
        <f>'High Risk Non-Compliant'!C231</f>
        <v>0</v>
      </c>
      <c r="C275" s="448"/>
      <c r="D275" s="448">
        <f>'High Risk Non-Compliant'!D231</f>
        <v>0</v>
      </c>
      <c r="E275" s="448"/>
      <c r="F275" s="448"/>
      <c r="G275" s="95"/>
      <c r="H275" s="95"/>
    </row>
    <row r="276" spans="1:8" ht="44" customHeight="1" x14ac:dyDescent="0.2">
      <c r="A276" s="98">
        <f>'High Risk Non-Compliant'!B232</f>
        <v>0</v>
      </c>
      <c r="B276" s="448">
        <f>'High Risk Non-Compliant'!C232</f>
        <v>0</v>
      </c>
      <c r="C276" s="448"/>
      <c r="D276" s="448">
        <f>'High Risk Non-Compliant'!D232</f>
        <v>0</v>
      </c>
      <c r="E276" s="448"/>
      <c r="F276" s="448"/>
      <c r="G276" s="95"/>
      <c r="H276" s="95"/>
    </row>
    <row r="277" spans="1:8" ht="44" customHeight="1" x14ac:dyDescent="0.2">
      <c r="A277" s="98">
        <f>'High Risk Non-Compliant'!B233</f>
        <v>0</v>
      </c>
      <c r="B277" s="448">
        <f>'High Risk Non-Compliant'!C233</f>
        <v>0</v>
      </c>
      <c r="C277" s="448"/>
      <c r="D277" s="448">
        <f>'High Risk Non-Compliant'!D233</f>
        <v>0</v>
      </c>
      <c r="E277" s="448"/>
      <c r="F277" s="448"/>
      <c r="G277" s="95"/>
      <c r="H277" s="95"/>
    </row>
    <row r="278" spans="1:8" ht="44" customHeight="1" x14ac:dyDescent="0.2">
      <c r="A278" s="98">
        <f>'High Risk Non-Compliant'!B234</f>
        <v>0</v>
      </c>
      <c r="B278" s="448">
        <f>'High Risk Non-Compliant'!C234</f>
        <v>0</v>
      </c>
      <c r="C278" s="448"/>
      <c r="D278" s="448">
        <f>'High Risk Non-Compliant'!D234</f>
        <v>0</v>
      </c>
      <c r="E278" s="448"/>
      <c r="F278" s="448"/>
      <c r="G278" s="95"/>
      <c r="H278" s="95"/>
    </row>
    <row r="279" spans="1:8" ht="44" customHeight="1" x14ac:dyDescent="0.2">
      <c r="A279" s="98">
        <f>'High Risk Non-Compliant'!B235</f>
        <v>0</v>
      </c>
      <c r="B279" s="448">
        <f>'High Risk Non-Compliant'!C235</f>
        <v>0</v>
      </c>
      <c r="C279" s="448"/>
      <c r="D279" s="448">
        <f>'High Risk Non-Compliant'!D235</f>
        <v>0</v>
      </c>
      <c r="E279" s="448"/>
      <c r="F279" s="448"/>
      <c r="G279" s="95"/>
      <c r="H279" s="95"/>
    </row>
    <row r="280" spans="1:8" ht="44" customHeight="1" x14ac:dyDescent="0.2">
      <c r="A280" s="98">
        <f>'High Risk Non-Compliant'!B236</f>
        <v>0</v>
      </c>
      <c r="B280" s="448">
        <f>'High Risk Non-Compliant'!C236</f>
        <v>0</v>
      </c>
      <c r="C280" s="448"/>
      <c r="D280" s="448">
        <f>'High Risk Non-Compliant'!D236</f>
        <v>0</v>
      </c>
      <c r="E280" s="448"/>
      <c r="F280" s="448"/>
      <c r="G280" s="95"/>
      <c r="H280" s="95"/>
    </row>
    <row r="281" spans="1:8" ht="44" customHeight="1" x14ac:dyDescent="0.2">
      <c r="A281" s="98">
        <f>'High Risk Non-Compliant'!B237</f>
        <v>0</v>
      </c>
      <c r="B281" s="448">
        <f>'High Risk Non-Compliant'!C237</f>
        <v>0</v>
      </c>
      <c r="C281" s="448"/>
      <c r="D281" s="448">
        <f>'High Risk Non-Compliant'!D237</f>
        <v>0</v>
      </c>
      <c r="E281" s="448"/>
      <c r="F281" s="448"/>
      <c r="G281" s="95"/>
      <c r="H281" s="95"/>
    </row>
    <row r="282" spans="1:8" ht="29.25" customHeight="1" x14ac:dyDescent="0.2">
      <c r="A282" s="98">
        <f>'High Risk Non-Compliant'!B238</f>
        <v>0</v>
      </c>
      <c r="B282" s="448">
        <f>'High Risk Non-Compliant'!C238</f>
        <v>0</v>
      </c>
      <c r="C282" s="448"/>
      <c r="D282" s="448">
        <f>'High Risk Non-Compliant'!D238</f>
        <v>0</v>
      </c>
      <c r="E282" s="448"/>
      <c r="F282" s="448"/>
      <c r="G282" s="95"/>
      <c r="H282" s="95"/>
    </row>
    <row r="283" spans="1:8" ht="29.25" customHeight="1" x14ac:dyDescent="0.2">
      <c r="A283" s="98">
        <f>'High Risk Non-Compliant'!B239</f>
        <v>0</v>
      </c>
      <c r="B283" s="448">
        <f>'High Risk Non-Compliant'!C239</f>
        <v>0</v>
      </c>
      <c r="C283" s="448"/>
      <c r="D283" s="448">
        <f>'High Risk Non-Compliant'!D239</f>
        <v>0</v>
      </c>
      <c r="E283" s="448"/>
      <c r="F283" s="448"/>
      <c r="G283" s="95"/>
      <c r="H283" s="95"/>
    </row>
    <row r="284" spans="1:8" ht="29.25" customHeight="1" x14ac:dyDescent="0.2">
      <c r="A284" s="98">
        <f>'High Risk Non-Compliant'!B240</f>
        <v>0</v>
      </c>
      <c r="B284" s="448">
        <f>'High Risk Non-Compliant'!C240</f>
        <v>0</v>
      </c>
      <c r="C284" s="448"/>
      <c r="D284" s="448">
        <f>'High Risk Non-Compliant'!D240</f>
        <v>0</v>
      </c>
      <c r="E284" s="448"/>
      <c r="F284" s="448"/>
      <c r="G284" s="95"/>
      <c r="H284" s="95"/>
    </row>
    <row r="285" spans="1:8" x14ac:dyDescent="0.2">
      <c r="A285" s="98">
        <f>'High Risk Non-Compliant'!B241</f>
        <v>0</v>
      </c>
      <c r="B285" s="448">
        <f>'High Risk Non-Compliant'!C241</f>
        <v>0</v>
      </c>
      <c r="C285" s="448"/>
      <c r="D285" s="448">
        <f>'High Risk Non-Compliant'!D241</f>
        <v>0</v>
      </c>
      <c r="E285" s="448"/>
      <c r="F285" s="448"/>
      <c r="G285" s="95"/>
      <c r="H285" s="95"/>
    </row>
    <row r="286" spans="1:8" x14ac:dyDescent="0.2">
      <c r="A286" s="98">
        <f>'High Risk Non-Compliant'!B242</f>
        <v>0</v>
      </c>
      <c r="B286" s="448">
        <f>'High Risk Non-Compliant'!C242</f>
        <v>0</v>
      </c>
      <c r="C286" s="448"/>
      <c r="D286" s="448">
        <f>'High Risk Non-Compliant'!D242</f>
        <v>0</v>
      </c>
      <c r="E286" s="448"/>
      <c r="F286" s="448"/>
      <c r="G286" s="95"/>
      <c r="H286" s="95"/>
    </row>
    <row r="287" spans="1:8" ht="44" customHeight="1" x14ac:dyDescent="0.2">
      <c r="A287" s="98">
        <f>'High Risk Non-Compliant'!B243</f>
        <v>0</v>
      </c>
      <c r="B287" s="448">
        <f>'High Risk Non-Compliant'!C243</f>
        <v>0</v>
      </c>
      <c r="C287" s="448"/>
      <c r="D287" s="448">
        <f>'High Risk Non-Compliant'!D243</f>
        <v>0</v>
      </c>
      <c r="E287" s="448"/>
      <c r="F287" s="448"/>
      <c r="G287" s="95"/>
      <c r="H287" s="95"/>
    </row>
    <row r="288" spans="1:8" ht="44" customHeight="1" x14ac:dyDescent="0.2">
      <c r="A288" s="98">
        <f>'High Risk Non-Compliant'!B244</f>
        <v>0</v>
      </c>
      <c r="B288" s="448">
        <f>'High Risk Non-Compliant'!C244</f>
        <v>0</v>
      </c>
      <c r="C288" s="448"/>
      <c r="D288" s="448">
        <f>'High Risk Non-Compliant'!D244</f>
        <v>0</v>
      </c>
      <c r="E288" s="448"/>
      <c r="F288" s="448"/>
      <c r="G288" s="95"/>
      <c r="H288" s="95"/>
    </row>
    <row r="289" spans="1:8" ht="87.75" customHeight="1" x14ac:dyDescent="0.2">
      <c r="A289" s="98">
        <f>'High Risk Non-Compliant'!B245</f>
        <v>0</v>
      </c>
      <c r="B289" s="448">
        <f>'High Risk Non-Compliant'!C245</f>
        <v>0</v>
      </c>
      <c r="C289" s="448"/>
      <c r="D289" s="448">
        <f>'High Risk Non-Compliant'!D245</f>
        <v>0</v>
      </c>
      <c r="E289" s="448"/>
      <c r="F289" s="448"/>
      <c r="G289" s="95"/>
      <c r="H289" s="95"/>
    </row>
    <row r="290" spans="1:8" ht="73.25" customHeight="1" x14ac:dyDescent="0.2">
      <c r="A290" s="98">
        <f>'High Risk Non-Compliant'!B246</f>
        <v>0</v>
      </c>
      <c r="B290" s="448">
        <f>'High Risk Non-Compliant'!C246</f>
        <v>0</v>
      </c>
      <c r="C290" s="448"/>
      <c r="D290" s="448">
        <f>'High Risk Non-Compliant'!D246</f>
        <v>0</v>
      </c>
      <c r="E290" s="448"/>
      <c r="F290" s="448"/>
      <c r="G290" s="95"/>
      <c r="H290" s="95"/>
    </row>
    <row r="291" spans="1:8" ht="73.25" customHeight="1" x14ac:dyDescent="0.2">
      <c r="A291" s="98">
        <f>'High Risk Non-Compliant'!B247</f>
        <v>0</v>
      </c>
      <c r="B291" s="448">
        <f>'High Risk Non-Compliant'!C247</f>
        <v>0</v>
      </c>
      <c r="C291" s="448"/>
      <c r="D291" s="448">
        <f>'High Risk Non-Compliant'!D247</f>
        <v>0</v>
      </c>
      <c r="E291" s="448"/>
      <c r="F291" s="448"/>
      <c r="G291" s="95"/>
      <c r="H291" s="95"/>
    </row>
    <row r="292" spans="1:8" ht="44" customHeight="1" x14ac:dyDescent="0.2">
      <c r="A292" s="98">
        <f>'High Risk Non-Compliant'!B248</f>
        <v>0</v>
      </c>
      <c r="B292" s="448">
        <f>'High Risk Non-Compliant'!C248</f>
        <v>0</v>
      </c>
      <c r="C292" s="448"/>
      <c r="D292" s="448">
        <f>'High Risk Non-Compliant'!D248</f>
        <v>0</v>
      </c>
      <c r="E292" s="448"/>
      <c r="F292" s="448"/>
      <c r="G292" s="95"/>
      <c r="H292" s="95"/>
    </row>
    <row r="293" spans="1:8" ht="29.25" customHeight="1" x14ac:dyDescent="0.2">
      <c r="A293" s="98">
        <f>'High Risk Non-Compliant'!B249</f>
        <v>0</v>
      </c>
      <c r="B293" s="448">
        <f>'High Risk Non-Compliant'!C249</f>
        <v>0</v>
      </c>
      <c r="C293" s="448"/>
      <c r="D293" s="448">
        <f>'High Risk Non-Compliant'!D249</f>
        <v>0</v>
      </c>
      <c r="E293" s="448"/>
      <c r="F293" s="448"/>
      <c r="G293" s="95"/>
      <c r="H293" s="95"/>
    </row>
    <row r="294" spans="1:8" ht="29.25" customHeight="1" x14ac:dyDescent="0.2">
      <c r="A294" s="98">
        <f>'High Risk Non-Compliant'!B250</f>
        <v>0</v>
      </c>
      <c r="B294" s="448">
        <f>'High Risk Non-Compliant'!C250</f>
        <v>0</v>
      </c>
      <c r="C294" s="448"/>
      <c r="D294" s="448">
        <f>'High Risk Non-Compliant'!D250</f>
        <v>0</v>
      </c>
      <c r="E294" s="448"/>
      <c r="F294" s="448"/>
      <c r="G294" s="95"/>
      <c r="H294" s="95"/>
    </row>
    <row r="295" spans="1:8" ht="29.25" customHeight="1" x14ac:dyDescent="0.2">
      <c r="A295" s="98">
        <f>'High Risk Non-Compliant'!B251</f>
        <v>0</v>
      </c>
      <c r="B295" s="448">
        <f>'High Risk Non-Compliant'!C251</f>
        <v>0</v>
      </c>
      <c r="C295" s="448"/>
      <c r="D295" s="448">
        <f>'High Risk Non-Compliant'!D251</f>
        <v>0</v>
      </c>
      <c r="E295" s="448"/>
      <c r="F295" s="448"/>
      <c r="G295" s="95"/>
      <c r="H295" s="95"/>
    </row>
    <row r="296" spans="1:8" ht="44" customHeight="1" x14ac:dyDescent="0.2">
      <c r="A296" s="98">
        <f>'High Risk Non-Compliant'!B252</f>
        <v>0</v>
      </c>
      <c r="B296" s="448">
        <f>'High Risk Non-Compliant'!C252</f>
        <v>0</v>
      </c>
      <c r="C296" s="448"/>
      <c r="D296" s="448">
        <f>'High Risk Non-Compliant'!D252</f>
        <v>0</v>
      </c>
      <c r="E296" s="448"/>
      <c r="F296" s="448"/>
      <c r="G296" s="95"/>
      <c r="H296" s="95"/>
    </row>
    <row r="297" spans="1:8" ht="29.25" customHeight="1" x14ac:dyDescent="0.2">
      <c r="A297" s="98">
        <f>'High Risk Non-Compliant'!B253</f>
        <v>0</v>
      </c>
      <c r="B297" s="448">
        <f>'High Risk Non-Compliant'!C253</f>
        <v>0</v>
      </c>
      <c r="C297" s="448"/>
      <c r="D297" s="448">
        <f>'High Risk Non-Compliant'!D253</f>
        <v>0</v>
      </c>
      <c r="E297" s="448"/>
      <c r="F297" s="448"/>
      <c r="G297" s="95"/>
      <c r="H297" s="95"/>
    </row>
    <row r="298" spans="1:8" ht="73.25" customHeight="1" x14ac:dyDescent="0.2">
      <c r="A298" s="98">
        <f>'High Risk Non-Compliant'!B254</f>
        <v>0</v>
      </c>
      <c r="B298" s="448">
        <f>'High Risk Non-Compliant'!C254</f>
        <v>0</v>
      </c>
      <c r="C298" s="448"/>
      <c r="D298" s="448">
        <f>'High Risk Non-Compliant'!D254</f>
        <v>0</v>
      </c>
      <c r="E298" s="448"/>
      <c r="F298" s="448"/>
      <c r="G298" s="95"/>
      <c r="H298" s="95"/>
    </row>
    <row r="299" spans="1:8" ht="58.5" customHeight="1" x14ac:dyDescent="0.2">
      <c r="A299" s="98">
        <f>'High Risk Non-Compliant'!B255</f>
        <v>0</v>
      </c>
      <c r="B299" s="448">
        <f>'High Risk Non-Compliant'!C255</f>
        <v>0</v>
      </c>
      <c r="C299" s="448"/>
      <c r="D299" s="448">
        <f>'High Risk Non-Compliant'!D255</f>
        <v>0</v>
      </c>
      <c r="E299" s="448"/>
      <c r="F299" s="448"/>
      <c r="G299" s="95"/>
      <c r="H299" s="95"/>
    </row>
    <row r="300" spans="1:8" ht="73.25" customHeight="1" x14ac:dyDescent="0.2">
      <c r="A300" s="98">
        <f>'High Risk Non-Compliant'!B256</f>
        <v>0</v>
      </c>
      <c r="B300" s="448">
        <f>'High Risk Non-Compliant'!C256</f>
        <v>0</v>
      </c>
      <c r="C300" s="448"/>
      <c r="D300" s="448">
        <f>'High Risk Non-Compliant'!D256</f>
        <v>0</v>
      </c>
      <c r="E300" s="448"/>
      <c r="F300" s="448"/>
      <c r="G300" s="95"/>
      <c r="H300" s="95"/>
    </row>
    <row r="301" spans="1:8" ht="87.75" customHeight="1" x14ac:dyDescent="0.2">
      <c r="A301" s="98">
        <f>'High Risk Non-Compliant'!B257</f>
        <v>0</v>
      </c>
      <c r="B301" s="448">
        <f>'High Risk Non-Compliant'!C257</f>
        <v>0</v>
      </c>
      <c r="C301" s="448"/>
      <c r="D301" s="448">
        <f>'High Risk Non-Compliant'!D257</f>
        <v>0</v>
      </c>
      <c r="E301" s="448"/>
      <c r="F301" s="448"/>
      <c r="G301" s="95"/>
      <c r="H301" s="95"/>
    </row>
    <row r="302" spans="1:8" ht="29.25" customHeight="1" x14ac:dyDescent="0.2">
      <c r="A302" s="98">
        <f>'High Risk Non-Compliant'!B258</f>
        <v>0</v>
      </c>
      <c r="B302" s="448">
        <f>'High Risk Non-Compliant'!C258</f>
        <v>0</v>
      </c>
      <c r="C302" s="448"/>
      <c r="D302" s="448">
        <f>'High Risk Non-Compliant'!D258</f>
        <v>0</v>
      </c>
      <c r="E302" s="448"/>
      <c r="F302" s="448"/>
      <c r="G302" s="95"/>
      <c r="H302" s="95"/>
    </row>
    <row r="303" spans="1:8" ht="29.25" customHeight="1" x14ac:dyDescent="0.2">
      <c r="A303" s="98">
        <f>'High Risk Non-Compliant'!B259</f>
        <v>0</v>
      </c>
      <c r="B303" s="448">
        <f>'High Risk Non-Compliant'!C259</f>
        <v>0</v>
      </c>
      <c r="C303" s="448"/>
      <c r="D303" s="448">
        <f>'High Risk Non-Compliant'!D259</f>
        <v>0</v>
      </c>
      <c r="E303" s="448"/>
      <c r="F303" s="448"/>
      <c r="G303" s="95"/>
      <c r="H303" s="95"/>
    </row>
    <row r="304" spans="1:8" ht="29.25" customHeight="1" x14ac:dyDescent="0.2">
      <c r="A304" s="98">
        <f>'High Risk Non-Compliant'!B260</f>
        <v>0</v>
      </c>
      <c r="B304" s="448">
        <f>'High Risk Non-Compliant'!C260</f>
        <v>0</v>
      </c>
      <c r="C304" s="448"/>
      <c r="D304" s="448">
        <f>'High Risk Non-Compliant'!D260</f>
        <v>0</v>
      </c>
      <c r="E304" s="448"/>
      <c r="F304" s="448"/>
      <c r="G304" s="95"/>
      <c r="H304" s="95"/>
    </row>
    <row r="305" spans="1:8" ht="29.25" customHeight="1" x14ac:dyDescent="0.2">
      <c r="A305" s="98">
        <f>'High Risk Non-Compliant'!B261</f>
        <v>0</v>
      </c>
      <c r="B305" s="448">
        <f>'High Risk Non-Compliant'!C261</f>
        <v>0</v>
      </c>
      <c r="C305" s="448"/>
      <c r="D305" s="448">
        <f>'High Risk Non-Compliant'!D261</f>
        <v>0</v>
      </c>
      <c r="E305" s="448"/>
      <c r="F305" s="448"/>
      <c r="G305" s="95"/>
      <c r="H305" s="95"/>
    </row>
    <row r="306" spans="1:8" ht="29.25" customHeight="1" x14ac:dyDescent="0.2">
      <c r="A306" s="98">
        <f>'High Risk Non-Compliant'!B262</f>
        <v>0</v>
      </c>
      <c r="B306" s="448">
        <f>'High Risk Non-Compliant'!C262</f>
        <v>0</v>
      </c>
      <c r="C306" s="448"/>
      <c r="D306" s="448">
        <f>'High Risk Non-Compliant'!D262</f>
        <v>0</v>
      </c>
      <c r="E306" s="448"/>
      <c r="F306" s="448"/>
      <c r="G306" s="95"/>
      <c r="H306" s="95"/>
    </row>
    <row r="307" spans="1:8" ht="44" customHeight="1" x14ac:dyDescent="0.2">
      <c r="A307" s="98">
        <f>'High Risk Non-Compliant'!B263</f>
        <v>0</v>
      </c>
      <c r="B307" s="448">
        <f>'High Risk Non-Compliant'!C263</f>
        <v>0</v>
      </c>
      <c r="C307" s="448"/>
      <c r="D307" s="448">
        <f>'High Risk Non-Compliant'!D263</f>
        <v>0</v>
      </c>
      <c r="E307" s="448"/>
      <c r="F307" s="448"/>
      <c r="G307" s="95"/>
      <c r="H307" s="95"/>
    </row>
    <row r="308" spans="1:8" ht="29.25" customHeight="1" x14ac:dyDescent="0.2">
      <c r="A308" s="98">
        <f>'High Risk Non-Compliant'!B264</f>
        <v>0</v>
      </c>
      <c r="B308" s="448">
        <f>'High Risk Non-Compliant'!C264</f>
        <v>0</v>
      </c>
      <c r="C308" s="448"/>
      <c r="D308" s="448">
        <f>'High Risk Non-Compliant'!D264</f>
        <v>0</v>
      </c>
      <c r="E308" s="448"/>
      <c r="F308" s="448"/>
      <c r="G308" s="95"/>
      <c r="H308" s="95"/>
    </row>
    <row r="309" spans="1:8" x14ac:dyDescent="0.2">
      <c r="A309" s="98">
        <f>'High Risk Non-Compliant'!B265</f>
        <v>0</v>
      </c>
      <c r="B309" s="448">
        <f>'High Risk Non-Compliant'!C265</f>
        <v>0</v>
      </c>
      <c r="C309" s="448"/>
      <c r="D309" s="448">
        <f>'High Risk Non-Compliant'!D265</f>
        <v>0</v>
      </c>
      <c r="E309" s="448"/>
      <c r="F309" s="448"/>
      <c r="G309" s="95"/>
      <c r="H309" s="95"/>
    </row>
    <row r="310" spans="1:8" x14ac:dyDescent="0.2">
      <c r="A310" s="98">
        <f>'High Risk Non-Compliant'!B266</f>
        <v>0</v>
      </c>
      <c r="B310" s="448">
        <f>'High Risk Non-Compliant'!C266</f>
        <v>0</v>
      </c>
      <c r="C310" s="448"/>
      <c r="D310" s="448">
        <f>'High Risk Non-Compliant'!D266</f>
        <v>0</v>
      </c>
      <c r="E310" s="448"/>
      <c r="F310" s="448"/>
      <c r="G310" s="95"/>
      <c r="H310" s="95"/>
    </row>
    <row r="311" spans="1:8" ht="44" customHeight="1" x14ac:dyDescent="0.2">
      <c r="A311" s="98">
        <f>'High Risk Non-Compliant'!B267</f>
        <v>0</v>
      </c>
      <c r="B311" s="448">
        <f>'High Risk Non-Compliant'!C267</f>
        <v>0</v>
      </c>
      <c r="C311" s="448"/>
      <c r="D311" s="448">
        <f>'High Risk Non-Compliant'!D267</f>
        <v>0</v>
      </c>
      <c r="E311" s="448"/>
      <c r="F311" s="448"/>
      <c r="G311" s="95"/>
      <c r="H311" s="95"/>
    </row>
    <row r="312" spans="1:8" ht="44" customHeight="1" x14ac:dyDescent="0.2">
      <c r="A312" s="98">
        <f>'High Risk Non-Compliant'!B268</f>
        <v>0</v>
      </c>
      <c r="B312" s="448">
        <f>'High Risk Non-Compliant'!C268</f>
        <v>0</v>
      </c>
      <c r="C312" s="448"/>
      <c r="D312" s="448">
        <f>'High Risk Non-Compliant'!D268</f>
        <v>0</v>
      </c>
      <c r="E312" s="448"/>
      <c r="F312" s="448"/>
      <c r="G312" s="95"/>
      <c r="H312" s="95"/>
    </row>
    <row r="313" spans="1:8" ht="44" customHeight="1" x14ac:dyDescent="0.2">
      <c r="A313" s="98">
        <f>'High Risk Non-Compliant'!B269</f>
        <v>0</v>
      </c>
      <c r="B313" s="448">
        <f>'High Risk Non-Compliant'!C269</f>
        <v>0</v>
      </c>
      <c r="C313" s="448"/>
      <c r="D313" s="448">
        <f>'High Risk Non-Compliant'!D269</f>
        <v>0</v>
      </c>
      <c r="E313" s="448"/>
      <c r="F313" s="448"/>
      <c r="G313" s="95"/>
      <c r="H313" s="95"/>
    </row>
    <row r="314" spans="1:8" ht="44" customHeight="1" x14ac:dyDescent="0.2">
      <c r="A314" s="98">
        <f>'High Risk Non-Compliant'!B270</f>
        <v>0</v>
      </c>
      <c r="B314" s="448">
        <f>'High Risk Non-Compliant'!C270</f>
        <v>0</v>
      </c>
      <c r="C314" s="448"/>
      <c r="D314" s="448">
        <f>'High Risk Non-Compliant'!D270</f>
        <v>0</v>
      </c>
      <c r="E314" s="448"/>
      <c r="F314" s="448"/>
      <c r="G314" s="95"/>
      <c r="H314" s="95"/>
    </row>
    <row r="315" spans="1:8" ht="29.25" customHeight="1" x14ac:dyDescent="0.2">
      <c r="A315" s="98">
        <f>'High Risk Non-Compliant'!B271</f>
        <v>0</v>
      </c>
      <c r="B315" s="448">
        <f>'High Risk Non-Compliant'!C271</f>
        <v>0</v>
      </c>
      <c r="C315" s="448"/>
      <c r="D315" s="448">
        <f>'High Risk Non-Compliant'!D271</f>
        <v>0</v>
      </c>
      <c r="E315" s="448"/>
      <c r="F315" s="448"/>
      <c r="G315" s="95"/>
      <c r="H315" s="95"/>
    </row>
    <row r="316" spans="1:8" ht="29.25" customHeight="1" x14ac:dyDescent="0.2">
      <c r="A316" s="98">
        <f>'High Risk Non-Compliant'!B272</f>
        <v>0</v>
      </c>
      <c r="B316" s="448">
        <f>'High Risk Non-Compliant'!C272</f>
        <v>0</v>
      </c>
      <c r="C316" s="448"/>
      <c r="D316" s="448">
        <f>'High Risk Non-Compliant'!D272</f>
        <v>0</v>
      </c>
      <c r="E316" s="448"/>
      <c r="F316" s="448"/>
      <c r="G316" s="95"/>
      <c r="H316" s="95"/>
    </row>
  </sheetData>
  <mergeCells count="547">
    <mergeCell ref="D5:E5"/>
    <mergeCell ref="A46:H46"/>
    <mergeCell ref="A47:F47"/>
    <mergeCell ref="G47:H47"/>
    <mergeCell ref="A1:G1"/>
    <mergeCell ref="A2:H2"/>
    <mergeCell ref="B4:H4"/>
    <mergeCell ref="B3:C3"/>
    <mergeCell ref="E3:H3"/>
    <mergeCell ref="B316:C316"/>
    <mergeCell ref="D316:F316"/>
    <mergeCell ref="B48:C48"/>
    <mergeCell ref="D48:F48"/>
    <mergeCell ref="B313:C313"/>
    <mergeCell ref="D313:F313"/>
    <mergeCell ref="B314:C314"/>
    <mergeCell ref="D314:F314"/>
    <mergeCell ref="B315:C315"/>
    <mergeCell ref="D315:F315"/>
    <mergeCell ref="B310:C310"/>
    <mergeCell ref="D310:F310"/>
    <mergeCell ref="B311:C311"/>
    <mergeCell ref="D311:F311"/>
    <mergeCell ref="B312:C312"/>
    <mergeCell ref="D312:F312"/>
    <mergeCell ref="B307:C307"/>
    <mergeCell ref="D307:F307"/>
    <mergeCell ref="B308:C308"/>
    <mergeCell ref="D308:F308"/>
    <mergeCell ref="B309:C309"/>
    <mergeCell ref="D309:F309"/>
    <mergeCell ref="B304:C304"/>
    <mergeCell ref="D304:F304"/>
    <mergeCell ref="B305:C305"/>
    <mergeCell ref="D305:F305"/>
    <mergeCell ref="B306:C306"/>
    <mergeCell ref="D306:F306"/>
    <mergeCell ref="B301:C301"/>
    <mergeCell ref="D301:F301"/>
    <mergeCell ref="B302:C302"/>
    <mergeCell ref="D302:F302"/>
    <mergeCell ref="B303:C303"/>
    <mergeCell ref="D303:F303"/>
    <mergeCell ref="B298:C298"/>
    <mergeCell ref="D298:F298"/>
    <mergeCell ref="B299:C299"/>
    <mergeCell ref="D299:F299"/>
    <mergeCell ref="B300:C300"/>
    <mergeCell ref="D300:F300"/>
    <mergeCell ref="B295:C295"/>
    <mergeCell ref="D295:F295"/>
    <mergeCell ref="B296:C296"/>
    <mergeCell ref="D296:F296"/>
    <mergeCell ref="B297:C297"/>
    <mergeCell ref="D297:F297"/>
    <mergeCell ref="B292:C292"/>
    <mergeCell ref="D292:F292"/>
    <mergeCell ref="B293:C293"/>
    <mergeCell ref="D293:F293"/>
    <mergeCell ref="B294:C294"/>
    <mergeCell ref="D294:F294"/>
    <mergeCell ref="B289:C289"/>
    <mergeCell ref="D289:F289"/>
    <mergeCell ref="B290:C290"/>
    <mergeCell ref="D290:F290"/>
    <mergeCell ref="B291:C291"/>
    <mergeCell ref="D291:F291"/>
    <mergeCell ref="B286:C286"/>
    <mergeCell ref="D286:F286"/>
    <mergeCell ref="B287:C287"/>
    <mergeCell ref="D287:F287"/>
    <mergeCell ref="B288:C288"/>
    <mergeCell ref="D288:F288"/>
    <mergeCell ref="B283:C283"/>
    <mergeCell ref="D283:F283"/>
    <mergeCell ref="B284:C284"/>
    <mergeCell ref="D284:F284"/>
    <mergeCell ref="B285:C285"/>
    <mergeCell ref="D285:F285"/>
    <mergeCell ref="B280:C280"/>
    <mergeCell ref="D280:F280"/>
    <mergeCell ref="B281:C281"/>
    <mergeCell ref="D281:F281"/>
    <mergeCell ref="B282:C282"/>
    <mergeCell ref="D282:F282"/>
    <mergeCell ref="B277:C277"/>
    <mergeCell ref="D277:F277"/>
    <mergeCell ref="B278:C278"/>
    <mergeCell ref="D278:F278"/>
    <mergeCell ref="B279:C279"/>
    <mergeCell ref="D279:F279"/>
    <mergeCell ref="B274:C274"/>
    <mergeCell ref="D274:F274"/>
    <mergeCell ref="B275:C275"/>
    <mergeCell ref="D275:F275"/>
    <mergeCell ref="B276:C276"/>
    <mergeCell ref="D276:F276"/>
    <mergeCell ref="B271:C271"/>
    <mergeCell ref="D271:F271"/>
    <mergeCell ref="B272:C272"/>
    <mergeCell ref="D272:F272"/>
    <mergeCell ref="B273:C273"/>
    <mergeCell ref="D273:F273"/>
    <mergeCell ref="B268:C268"/>
    <mergeCell ref="D268:F268"/>
    <mergeCell ref="B269:C269"/>
    <mergeCell ref="D269:F269"/>
    <mergeCell ref="B270:C270"/>
    <mergeCell ref="D270:F270"/>
    <mergeCell ref="B265:C265"/>
    <mergeCell ref="D265:F265"/>
    <mergeCell ref="B266:C266"/>
    <mergeCell ref="D266:F266"/>
    <mergeCell ref="B267:C267"/>
    <mergeCell ref="D267:F267"/>
    <mergeCell ref="B262:C262"/>
    <mergeCell ref="D262:F262"/>
    <mergeCell ref="B263:C263"/>
    <mergeCell ref="D263:F263"/>
    <mergeCell ref="B264:C264"/>
    <mergeCell ref="D264:F264"/>
    <mergeCell ref="B259:C259"/>
    <mergeCell ref="D259:F259"/>
    <mergeCell ref="B260:C260"/>
    <mergeCell ref="D260:F260"/>
    <mergeCell ref="B261:C261"/>
    <mergeCell ref="D261:F261"/>
    <mergeCell ref="B256:C256"/>
    <mergeCell ref="D256:F256"/>
    <mergeCell ref="B257:C257"/>
    <mergeCell ref="D257:F257"/>
    <mergeCell ref="B258:C258"/>
    <mergeCell ref="D258:F258"/>
    <mergeCell ref="B253:C253"/>
    <mergeCell ref="D253:F253"/>
    <mergeCell ref="B254:C254"/>
    <mergeCell ref="D254:F254"/>
    <mergeCell ref="B255:C255"/>
    <mergeCell ref="D255:F255"/>
    <mergeCell ref="B250:C250"/>
    <mergeCell ref="D250:F250"/>
    <mergeCell ref="B251:C251"/>
    <mergeCell ref="D251:F251"/>
    <mergeCell ref="B252:C252"/>
    <mergeCell ref="D252:F252"/>
    <mergeCell ref="B247:C247"/>
    <mergeCell ref="D247:F247"/>
    <mergeCell ref="B248:C248"/>
    <mergeCell ref="D248:F248"/>
    <mergeCell ref="B249:C249"/>
    <mergeCell ref="D249:F249"/>
    <mergeCell ref="B244:C244"/>
    <mergeCell ref="D244:F244"/>
    <mergeCell ref="B245:C245"/>
    <mergeCell ref="D245:F245"/>
    <mergeCell ref="B246:C246"/>
    <mergeCell ref="D246:F246"/>
    <mergeCell ref="B241:C241"/>
    <mergeCell ref="D241:F241"/>
    <mergeCell ref="B242:C242"/>
    <mergeCell ref="D242:F242"/>
    <mergeCell ref="B243:C243"/>
    <mergeCell ref="D243:F243"/>
    <mergeCell ref="B238:C238"/>
    <mergeCell ref="D238:F238"/>
    <mergeCell ref="B239:C239"/>
    <mergeCell ref="D239:F239"/>
    <mergeCell ref="B240:C240"/>
    <mergeCell ref="D240:F240"/>
    <mergeCell ref="B235:C235"/>
    <mergeCell ref="D235:F235"/>
    <mergeCell ref="B236:C236"/>
    <mergeCell ref="D236:F236"/>
    <mergeCell ref="B237:C237"/>
    <mergeCell ref="D237:F237"/>
    <mergeCell ref="B232:C232"/>
    <mergeCell ref="D232:F232"/>
    <mergeCell ref="B233:C233"/>
    <mergeCell ref="D233:F233"/>
    <mergeCell ref="B234:C234"/>
    <mergeCell ref="D234:F234"/>
    <mergeCell ref="B229:C229"/>
    <mergeCell ref="D229:F229"/>
    <mergeCell ref="B230:C230"/>
    <mergeCell ref="D230:F230"/>
    <mergeCell ref="B231:C231"/>
    <mergeCell ref="D231:F231"/>
    <mergeCell ref="B226:C226"/>
    <mergeCell ref="D226:F226"/>
    <mergeCell ref="B227:C227"/>
    <mergeCell ref="D227:F227"/>
    <mergeCell ref="B228:C228"/>
    <mergeCell ref="D228:F228"/>
    <mergeCell ref="B223:C223"/>
    <mergeCell ref="D223:F223"/>
    <mergeCell ref="B224:C224"/>
    <mergeCell ref="D224:F224"/>
    <mergeCell ref="B225:C225"/>
    <mergeCell ref="D225:F225"/>
    <mergeCell ref="B220:C220"/>
    <mergeCell ref="D220:F220"/>
    <mergeCell ref="B221:C221"/>
    <mergeCell ref="D221:F221"/>
    <mergeCell ref="B222:C222"/>
    <mergeCell ref="D222:F222"/>
    <mergeCell ref="B217:C217"/>
    <mergeCell ref="D217:F217"/>
    <mergeCell ref="B218:C218"/>
    <mergeCell ref="D218:F218"/>
    <mergeCell ref="B219:C219"/>
    <mergeCell ref="D219:F219"/>
    <mergeCell ref="B214:C214"/>
    <mergeCell ref="D214:F214"/>
    <mergeCell ref="B215:C215"/>
    <mergeCell ref="D215:F215"/>
    <mergeCell ref="B216:C216"/>
    <mergeCell ref="D216:F216"/>
    <mergeCell ref="B211:C211"/>
    <mergeCell ref="D211:F211"/>
    <mergeCell ref="B212:C212"/>
    <mergeCell ref="D212:F212"/>
    <mergeCell ref="B213:C213"/>
    <mergeCell ref="D213:F213"/>
    <mergeCell ref="B208:C208"/>
    <mergeCell ref="D208:F208"/>
    <mergeCell ref="B209:C209"/>
    <mergeCell ref="D209:F209"/>
    <mergeCell ref="B210:C210"/>
    <mergeCell ref="D210:F210"/>
    <mergeCell ref="B205:C205"/>
    <mergeCell ref="D205:F205"/>
    <mergeCell ref="B206:C206"/>
    <mergeCell ref="D206:F206"/>
    <mergeCell ref="B207:C207"/>
    <mergeCell ref="D207:F207"/>
    <mergeCell ref="B202:C202"/>
    <mergeCell ref="D202:F202"/>
    <mergeCell ref="B203:C203"/>
    <mergeCell ref="D203:F203"/>
    <mergeCell ref="B204:C204"/>
    <mergeCell ref="D204:F204"/>
    <mergeCell ref="B199:C199"/>
    <mergeCell ref="D199:F199"/>
    <mergeCell ref="B200:C200"/>
    <mergeCell ref="D200:F200"/>
    <mergeCell ref="B201:C201"/>
    <mergeCell ref="D201:F201"/>
    <mergeCell ref="B196:C196"/>
    <mergeCell ref="D196:F196"/>
    <mergeCell ref="B197:C197"/>
    <mergeCell ref="D197:F197"/>
    <mergeCell ref="B198:C198"/>
    <mergeCell ref="D198:F198"/>
    <mergeCell ref="B193:C193"/>
    <mergeCell ref="D193:F193"/>
    <mergeCell ref="B194:C194"/>
    <mergeCell ref="D194:F194"/>
    <mergeCell ref="B195:C195"/>
    <mergeCell ref="D195:F195"/>
    <mergeCell ref="B190:C190"/>
    <mergeCell ref="D190:F190"/>
    <mergeCell ref="B191:C191"/>
    <mergeCell ref="D191:F191"/>
    <mergeCell ref="B192:C192"/>
    <mergeCell ref="D192:F192"/>
    <mergeCell ref="B187:C187"/>
    <mergeCell ref="D187:F187"/>
    <mergeCell ref="B188:C188"/>
    <mergeCell ref="D188:F188"/>
    <mergeCell ref="B189:C189"/>
    <mergeCell ref="D189:F189"/>
    <mergeCell ref="B184:C184"/>
    <mergeCell ref="D184:F184"/>
    <mergeCell ref="B185:C185"/>
    <mergeCell ref="D185:F185"/>
    <mergeCell ref="B186:C186"/>
    <mergeCell ref="D186:F186"/>
    <mergeCell ref="B181:C181"/>
    <mergeCell ref="D181:F181"/>
    <mergeCell ref="B182:C182"/>
    <mergeCell ref="D182:F182"/>
    <mergeCell ref="B183:C183"/>
    <mergeCell ref="D183:F183"/>
    <mergeCell ref="B178:C178"/>
    <mergeCell ref="D178:F178"/>
    <mergeCell ref="B179:C179"/>
    <mergeCell ref="D179:F179"/>
    <mergeCell ref="B180:C180"/>
    <mergeCell ref="D180:F180"/>
    <mergeCell ref="B175:C175"/>
    <mergeCell ref="D175:F175"/>
    <mergeCell ref="B176:C176"/>
    <mergeCell ref="D176:F176"/>
    <mergeCell ref="B177:C177"/>
    <mergeCell ref="D177:F177"/>
    <mergeCell ref="B172:C172"/>
    <mergeCell ref="D172:F172"/>
    <mergeCell ref="B173:C173"/>
    <mergeCell ref="D173:F173"/>
    <mergeCell ref="B174:C174"/>
    <mergeCell ref="D174:F174"/>
    <mergeCell ref="B169:C169"/>
    <mergeCell ref="D169:F169"/>
    <mergeCell ref="B170:C170"/>
    <mergeCell ref="D170:F170"/>
    <mergeCell ref="B171:C171"/>
    <mergeCell ref="D171:F171"/>
    <mergeCell ref="B166:C166"/>
    <mergeCell ref="D166:F166"/>
    <mergeCell ref="B167:C167"/>
    <mergeCell ref="D167:F167"/>
    <mergeCell ref="B168:C168"/>
    <mergeCell ref="D168:F168"/>
    <mergeCell ref="B163:C163"/>
    <mergeCell ref="D163:F163"/>
    <mergeCell ref="B164:C164"/>
    <mergeCell ref="D164:F164"/>
    <mergeCell ref="B165:C165"/>
    <mergeCell ref="D165:F165"/>
    <mergeCell ref="B160:C160"/>
    <mergeCell ref="D160:F160"/>
    <mergeCell ref="B161:C161"/>
    <mergeCell ref="D161:F161"/>
    <mergeCell ref="B162:C162"/>
    <mergeCell ref="D162:F162"/>
    <mergeCell ref="B157:C157"/>
    <mergeCell ref="D157:F157"/>
    <mergeCell ref="B158:C158"/>
    <mergeCell ref="D158:F158"/>
    <mergeCell ref="B159:C159"/>
    <mergeCell ref="D159:F159"/>
    <mergeCell ref="B154:C154"/>
    <mergeCell ref="D154:F154"/>
    <mergeCell ref="B155:C155"/>
    <mergeCell ref="D155:F155"/>
    <mergeCell ref="B156:C156"/>
    <mergeCell ref="D156:F156"/>
    <mergeCell ref="B151:C151"/>
    <mergeCell ref="D151:F151"/>
    <mergeCell ref="B152:C152"/>
    <mergeCell ref="D152:F152"/>
    <mergeCell ref="B153:C153"/>
    <mergeCell ref="D153:F153"/>
    <mergeCell ref="B148:C148"/>
    <mergeCell ref="D148:F148"/>
    <mergeCell ref="B149:C149"/>
    <mergeCell ref="D149:F149"/>
    <mergeCell ref="B150:C150"/>
    <mergeCell ref="D150:F150"/>
    <mergeCell ref="B145:C145"/>
    <mergeCell ref="D145:F145"/>
    <mergeCell ref="B146:C146"/>
    <mergeCell ref="D146:F146"/>
    <mergeCell ref="B147:C147"/>
    <mergeCell ref="D147:F147"/>
    <mergeCell ref="B142:C142"/>
    <mergeCell ref="D142:F142"/>
    <mergeCell ref="B143:C143"/>
    <mergeCell ref="D143:F143"/>
    <mergeCell ref="B144:C144"/>
    <mergeCell ref="D144:F144"/>
    <mergeCell ref="B139:C139"/>
    <mergeCell ref="D139:F139"/>
    <mergeCell ref="B140:C140"/>
    <mergeCell ref="D140:F140"/>
    <mergeCell ref="B141:C141"/>
    <mergeCell ref="D141:F141"/>
    <mergeCell ref="B136:C136"/>
    <mergeCell ref="D136:F136"/>
    <mergeCell ref="B137:C137"/>
    <mergeCell ref="D137:F137"/>
    <mergeCell ref="B138:C138"/>
    <mergeCell ref="D138:F138"/>
    <mergeCell ref="B133:C133"/>
    <mergeCell ref="D133:F133"/>
    <mergeCell ref="B134:C134"/>
    <mergeCell ref="D134:F134"/>
    <mergeCell ref="B135:C135"/>
    <mergeCell ref="D135:F135"/>
    <mergeCell ref="B130:C130"/>
    <mergeCell ref="D130:F130"/>
    <mergeCell ref="B131:C131"/>
    <mergeCell ref="D131:F131"/>
    <mergeCell ref="B132:C132"/>
    <mergeCell ref="D132:F132"/>
    <mergeCell ref="B127:C127"/>
    <mergeCell ref="D127:F127"/>
    <mergeCell ref="B128:C128"/>
    <mergeCell ref="D128:F128"/>
    <mergeCell ref="B129:C129"/>
    <mergeCell ref="D129:F129"/>
    <mergeCell ref="B124:C124"/>
    <mergeCell ref="D124:F124"/>
    <mergeCell ref="B125:C125"/>
    <mergeCell ref="D125:F125"/>
    <mergeCell ref="B126:C126"/>
    <mergeCell ref="D126:F126"/>
    <mergeCell ref="B121:C121"/>
    <mergeCell ref="D121:F121"/>
    <mergeCell ref="B122:C122"/>
    <mergeCell ref="D122:F122"/>
    <mergeCell ref="B123:C123"/>
    <mergeCell ref="D123:F123"/>
    <mergeCell ref="B118:C118"/>
    <mergeCell ref="D118:F118"/>
    <mergeCell ref="B119:C119"/>
    <mergeCell ref="D119:F119"/>
    <mergeCell ref="B120:C120"/>
    <mergeCell ref="D120:F120"/>
    <mergeCell ref="B115:C115"/>
    <mergeCell ref="D115:F115"/>
    <mergeCell ref="B116:C116"/>
    <mergeCell ref="D116:F116"/>
    <mergeCell ref="B117:C117"/>
    <mergeCell ref="D117:F117"/>
    <mergeCell ref="B112:C112"/>
    <mergeCell ref="D112:F112"/>
    <mergeCell ref="B113:C113"/>
    <mergeCell ref="D113:F113"/>
    <mergeCell ref="B114:C114"/>
    <mergeCell ref="D114:F114"/>
    <mergeCell ref="B109:C109"/>
    <mergeCell ref="D109:F109"/>
    <mergeCell ref="B110:C110"/>
    <mergeCell ref="D110:F110"/>
    <mergeCell ref="B111:C111"/>
    <mergeCell ref="D111:F111"/>
    <mergeCell ref="B106:C106"/>
    <mergeCell ref="D106:F106"/>
    <mergeCell ref="B107:C107"/>
    <mergeCell ref="D107:F107"/>
    <mergeCell ref="B108:C108"/>
    <mergeCell ref="D108:F108"/>
    <mergeCell ref="B103:C103"/>
    <mergeCell ref="D103:F103"/>
    <mergeCell ref="B104:C104"/>
    <mergeCell ref="D104:F104"/>
    <mergeCell ref="B105:C105"/>
    <mergeCell ref="D105:F105"/>
    <mergeCell ref="B100:C100"/>
    <mergeCell ref="D100:F100"/>
    <mergeCell ref="B101:C101"/>
    <mergeCell ref="D101:F101"/>
    <mergeCell ref="B102:C102"/>
    <mergeCell ref="D102:F102"/>
    <mergeCell ref="B97:C97"/>
    <mergeCell ref="D97:F97"/>
    <mergeCell ref="B98:C98"/>
    <mergeCell ref="D98:F98"/>
    <mergeCell ref="B99:C99"/>
    <mergeCell ref="D99:F99"/>
    <mergeCell ref="B94:C94"/>
    <mergeCell ref="D94:F94"/>
    <mergeCell ref="B95:C95"/>
    <mergeCell ref="D95:F95"/>
    <mergeCell ref="B96:C96"/>
    <mergeCell ref="D96:F96"/>
    <mergeCell ref="B91:C91"/>
    <mergeCell ref="D91:F91"/>
    <mergeCell ref="B92:C92"/>
    <mergeCell ref="D92:F92"/>
    <mergeCell ref="B93:C93"/>
    <mergeCell ref="D93:F93"/>
    <mergeCell ref="B88:C88"/>
    <mergeCell ref="D88:F88"/>
    <mergeCell ref="B89:C89"/>
    <mergeCell ref="D89:F89"/>
    <mergeCell ref="B90:C90"/>
    <mergeCell ref="D90:F90"/>
    <mergeCell ref="B85:C85"/>
    <mergeCell ref="D85:F85"/>
    <mergeCell ref="B86:C86"/>
    <mergeCell ref="D86:F86"/>
    <mergeCell ref="B87:C87"/>
    <mergeCell ref="D87:F87"/>
    <mergeCell ref="B82:C82"/>
    <mergeCell ref="D82:F82"/>
    <mergeCell ref="B83:C83"/>
    <mergeCell ref="D83:F83"/>
    <mergeCell ref="B84:C84"/>
    <mergeCell ref="D84:F84"/>
    <mergeCell ref="B79:C79"/>
    <mergeCell ref="D79:F79"/>
    <mergeCell ref="B80:C80"/>
    <mergeCell ref="D80:F80"/>
    <mergeCell ref="B81:C81"/>
    <mergeCell ref="D81:F81"/>
    <mergeCell ref="B76:C76"/>
    <mergeCell ref="D76:F76"/>
    <mergeCell ref="B77:C77"/>
    <mergeCell ref="D77:F77"/>
    <mergeCell ref="B78:C78"/>
    <mergeCell ref="D78:F78"/>
    <mergeCell ref="B73:C73"/>
    <mergeCell ref="D73:F73"/>
    <mergeCell ref="B74:C74"/>
    <mergeCell ref="D74:F74"/>
    <mergeCell ref="B75:C75"/>
    <mergeCell ref="D75:F75"/>
    <mergeCell ref="B70:C70"/>
    <mergeCell ref="D70:F70"/>
    <mergeCell ref="B71:C71"/>
    <mergeCell ref="D71:F71"/>
    <mergeCell ref="B72:C72"/>
    <mergeCell ref="D72:F72"/>
    <mergeCell ref="B67:C67"/>
    <mergeCell ref="D67:F67"/>
    <mergeCell ref="B68:C68"/>
    <mergeCell ref="D68:F68"/>
    <mergeCell ref="B69:C69"/>
    <mergeCell ref="D69:F69"/>
    <mergeCell ref="B64:C64"/>
    <mergeCell ref="D64:F64"/>
    <mergeCell ref="B65:C65"/>
    <mergeCell ref="D65:F65"/>
    <mergeCell ref="B66:C66"/>
    <mergeCell ref="D66:F66"/>
    <mergeCell ref="B61:C61"/>
    <mergeCell ref="D61:F61"/>
    <mergeCell ref="B62:C62"/>
    <mergeCell ref="D62:F62"/>
    <mergeCell ref="B63:C63"/>
    <mergeCell ref="D63:F63"/>
    <mergeCell ref="B58:C58"/>
    <mergeCell ref="D58:F58"/>
    <mergeCell ref="B59:C59"/>
    <mergeCell ref="D59:F59"/>
    <mergeCell ref="B60:C60"/>
    <mergeCell ref="D60:F60"/>
    <mergeCell ref="B55:C55"/>
    <mergeCell ref="D55:F55"/>
    <mergeCell ref="B56:C56"/>
    <mergeCell ref="D56:F56"/>
    <mergeCell ref="B57:C57"/>
    <mergeCell ref="D57:F57"/>
    <mergeCell ref="B52:C52"/>
    <mergeCell ref="D52:F52"/>
    <mergeCell ref="B53:C53"/>
    <mergeCell ref="D53:F53"/>
    <mergeCell ref="B54:C54"/>
    <mergeCell ref="D54:F54"/>
    <mergeCell ref="B49:C49"/>
    <mergeCell ref="D49:F49"/>
    <mergeCell ref="B50:C50"/>
    <mergeCell ref="D50:F50"/>
    <mergeCell ref="B51:C51"/>
    <mergeCell ref="D51:F51"/>
  </mergeCells>
  <conditionalFormatting sqref="E6">
    <cfRule type="cellIs" dxfId="25" priority="1" operator="equal">
      <formula>"D"</formula>
    </cfRule>
    <cfRule type="cellIs" dxfId="24" priority="2" operator="equal">
      <formula>"C"</formula>
    </cfRule>
    <cfRule type="cellIs" dxfId="23" priority="3" operator="equal">
      <formula>"B"</formula>
    </cfRule>
    <cfRule type="cellIs" dxfId="22" priority="4" operator="equal">
      <formula>"A"</formula>
    </cfRule>
    <cfRule type="cellIs" dxfId="21" priority="5" operator="equal">
      <formula>"F"</formula>
    </cfRule>
  </conditionalFormatting>
  <pageMargins left="0.7" right="0.7" top="0.75" bottom="0.75" header="0.3" footer="0.3"/>
  <pageSetup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958"/>
  <sheetViews>
    <sheetView topLeftCell="A913" workbookViewId="0">
      <selection activeCell="A956" sqref="A956"/>
    </sheetView>
  </sheetViews>
  <sheetFormatPr baseColWidth="10" defaultColWidth="8.5" defaultRowHeight="16" x14ac:dyDescent="0.2"/>
  <sheetData>
    <row r="1" spans="1:2" ht="51" x14ac:dyDescent="0.2">
      <c r="A1" s="44" t="s">
        <v>506</v>
      </c>
      <c r="B1" s="45" t="s">
        <v>637</v>
      </c>
    </row>
    <row r="2" spans="1:2" ht="85" x14ac:dyDescent="0.2">
      <c r="A2" s="44" t="s">
        <v>638</v>
      </c>
      <c r="B2" s="45" t="s">
        <v>639</v>
      </c>
    </row>
    <row r="3" spans="1:2" ht="85" x14ac:dyDescent="0.2">
      <c r="A3" s="44" t="s">
        <v>640</v>
      </c>
      <c r="B3" s="45" t="s">
        <v>641</v>
      </c>
    </row>
    <row r="4" spans="1:2" ht="34" x14ac:dyDescent="0.2">
      <c r="A4" s="44" t="s">
        <v>642</v>
      </c>
      <c r="B4" s="45" t="s">
        <v>643</v>
      </c>
    </row>
    <row r="5" spans="1:2" ht="51" x14ac:dyDescent="0.2">
      <c r="A5" s="44" t="s">
        <v>644</v>
      </c>
      <c r="B5" s="45" t="s">
        <v>645</v>
      </c>
    </row>
    <row r="6" spans="1:2" ht="85" x14ac:dyDescent="0.2">
      <c r="A6" s="44" t="s">
        <v>646</v>
      </c>
      <c r="B6" s="45" t="s">
        <v>647</v>
      </c>
    </row>
    <row r="7" spans="1:2" ht="85" x14ac:dyDescent="0.2">
      <c r="A7" s="44" t="s">
        <v>648</v>
      </c>
      <c r="B7" s="45" t="s">
        <v>649</v>
      </c>
    </row>
    <row r="8" spans="1:2" ht="51" x14ac:dyDescent="0.2">
      <c r="A8" s="44" t="s">
        <v>514</v>
      </c>
      <c r="B8" s="45" t="s">
        <v>650</v>
      </c>
    </row>
    <row r="9" spans="1:2" ht="34" x14ac:dyDescent="0.2">
      <c r="A9" s="44" t="s">
        <v>651</v>
      </c>
      <c r="B9" s="45" t="s">
        <v>652</v>
      </c>
    </row>
    <row r="10" spans="1:2" ht="17" x14ac:dyDescent="0.2">
      <c r="A10" s="44" t="s">
        <v>509</v>
      </c>
      <c r="B10" s="45" t="s">
        <v>653</v>
      </c>
    </row>
    <row r="11" spans="1:2" ht="85" x14ac:dyDescent="0.2">
      <c r="A11" s="44" t="s">
        <v>510</v>
      </c>
      <c r="B11" s="45" t="s">
        <v>654</v>
      </c>
    </row>
    <row r="12" spans="1:2" ht="68" x14ac:dyDescent="0.2">
      <c r="A12" s="44" t="s">
        <v>655</v>
      </c>
      <c r="B12" s="45" t="s">
        <v>656</v>
      </c>
    </row>
    <row r="13" spans="1:2" ht="102" x14ac:dyDescent="0.2">
      <c r="A13" s="44" t="s">
        <v>511</v>
      </c>
      <c r="B13" s="45" t="s">
        <v>657</v>
      </c>
    </row>
    <row r="14" spans="1:2" ht="34" x14ac:dyDescent="0.2">
      <c r="A14" s="44" t="s">
        <v>658</v>
      </c>
      <c r="B14" s="45" t="s">
        <v>659</v>
      </c>
    </row>
    <row r="15" spans="1:2" ht="119" x14ac:dyDescent="0.2">
      <c r="A15" s="44" t="s">
        <v>660</v>
      </c>
      <c r="B15" s="45" t="s">
        <v>661</v>
      </c>
    </row>
    <row r="16" spans="1:2" ht="34" x14ac:dyDescent="0.2">
      <c r="A16" s="44" t="s">
        <v>662</v>
      </c>
      <c r="B16" s="45" t="s">
        <v>663</v>
      </c>
    </row>
    <row r="17" spans="1:2" ht="34" x14ac:dyDescent="0.2">
      <c r="A17" s="44" t="s">
        <v>493</v>
      </c>
      <c r="B17" s="45" t="s">
        <v>664</v>
      </c>
    </row>
    <row r="18" spans="1:2" ht="51" x14ac:dyDescent="0.2">
      <c r="A18" s="44" t="s">
        <v>665</v>
      </c>
      <c r="B18" s="45" t="s">
        <v>666</v>
      </c>
    </row>
    <row r="19" spans="1:2" ht="34" x14ac:dyDescent="0.2">
      <c r="A19" s="44" t="s">
        <v>491</v>
      </c>
      <c r="B19" s="45" t="s">
        <v>667</v>
      </c>
    </row>
    <row r="20" spans="1:2" ht="51" x14ac:dyDescent="0.2">
      <c r="A20" s="44" t="s">
        <v>488</v>
      </c>
      <c r="B20" s="45" t="s">
        <v>668</v>
      </c>
    </row>
    <row r="21" spans="1:2" ht="51" x14ac:dyDescent="0.2">
      <c r="A21" s="44" t="s">
        <v>669</v>
      </c>
      <c r="B21" s="45" t="s">
        <v>670</v>
      </c>
    </row>
    <row r="22" spans="1:2" ht="34" x14ac:dyDescent="0.2">
      <c r="A22" s="44" t="s">
        <v>503</v>
      </c>
      <c r="B22" s="45" t="s">
        <v>671</v>
      </c>
    </row>
    <row r="23" spans="1:2" ht="68" x14ac:dyDescent="0.2">
      <c r="A23" s="44" t="s">
        <v>495</v>
      </c>
      <c r="B23" s="45" t="s">
        <v>672</v>
      </c>
    </row>
    <row r="24" spans="1:2" ht="34" x14ac:dyDescent="0.2">
      <c r="A24" s="44" t="s">
        <v>673</v>
      </c>
      <c r="B24" s="45" t="s">
        <v>674</v>
      </c>
    </row>
    <row r="25" spans="1:2" ht="51" x14ac:dyDescent="0.2">
      <c r="A25" s="44" t="s">
        <v>675</v>
      </c>
      <c r="B25" s="45" t="s">
        <v>676</v>
      </c>
    </row>
    <row r="26" spans="1:2" ht="51" x14ac:dyDescent="0.2">
      <c r="A26" s="44" t="s">
        <v>475</v>
      </c>
      <c r="B26" s="45" t="s">
        <v>677</v>
      </c>
    </row>
    <row r="27" spans="1:2" ht="85" x14ac:dyDescent="0.2">
      <c r="A27" s="44" t="s">
        <v>471</v>
      </c>
      <c r="B27" s="45" t="s">
        <v>678</v>
      </c>
    </row>
    <row r="28" spans="1:2" ht="68" x14ac:dyDescent="0.2">
      <c r="A28" s="44" t="s">
        <v>679</v>
      </c>
      <c r="B28" s="45" t="s">
        <v>680</v>
      </c>
    </row>
    <row r="29" spans="1:2" ht="68" x14ac:dyDescent="0.2">
      <c r="A29" s="44" t="s">
        <v>474</v>
      </c>
      <c r="B29" s="45" t="s">
        <v>681</v>
      </c>
    </row>
    <row r="30" spans="1:2" ht="85" x14ac:dyDescent="0.2">
      <c r="A30" s="44" t="s">
        <v>517</v>
      </c>
      <c r="B30" s="45" t="s">
        <v>682</v>
      </c>
    </row>
    <row r="31" spans="1:2" ht="119" x14ac:dyDescent="0.2">
      <c r="A31" s="44" t="s">
        <v>683</v>
      </c>
      <c r="B31" s="45" t="s">
        <v>684</v>
      </c>
    </row>
    <row r="32" spans="1:2" ht="68" x14ac:dyDescent="0.2">
      <c r="A32" s="44" t="s">
        <v>512</v>
      </c>
      <c r="B32" s="45" t="s">
        <v>685</v>
      </c>
    </row>
    <row r="33" spans="1:2" ht="85" x14ac:dyDescent="0.2">
      <c r="A33" s="44" t="s">
        <v>472</v>
      </c>
      <c r="B33" s="45" t="s">
        <v>686</v>
      </c>
    </row>
    <row r="34" spans="1:2" ht="85" x14ac:dyDescent="0.2">
      <c r="A34" s="44" t="s">
        <v>687</v>
      </c>
      <c r="B34" s="45" t="s">
        <v>688</v>
      </c>
    </row>
    <row r="35" spans="1:2" ht="51" x14ac:dyDescent="0.2">
      <c r="A35" s="44" t="s">
        <v>689</v>
      </c>
      <c r="B35" s="45" t="s">
        <v>690</v>
      </c>
    </row>
    <row r="36" spans="1:2" ht="68" x14ac:dyDescent="0.2">
      <c r="A36" s="44" t="s">
        <v>504</v>
      </c>
      <c r="B36" s="45" t="s">
        <v>691</v>
      </c>
    </row>
    <row r="37" spans="1:2" ht="51" x14ac:dyDescent="0.2">
      <c r="A37" s="44" t="s">
        <v>480</v>
      </c>
      <c r="B37" s="45" t="s">
        <v>692</v>
      </c>
    </row>
    <row r="38" spans="1:2" ht="68" x14ac:dyDescent="0.2">
      <c r="A38" s="44" t="s">
        <v>693</v>
      </c>
      <c r="B38" s="45" t="s">
        <v>694</v>
      </c>
    </row>
    <row r="39" spans="1:2" ht="85" x14ac:dyDescent="0.2">
      <c r="A39" s="44" t="s">
        <v>695</v>
      </c>
      <c r="B39" s="45" t="s">
        <v>696</v>
      </c>
    </row>
    <row r="40" spans="1:2" ht="85" x14ac:dyDescent="0.2">
      <c r="A40" s="44" t="s">
        <v>489</v>
      </c>
      <c r="B40" s="45" t="s">
        <v>697</v>
      </c>
    </row>
    <row r="41" spans="1:2" ht="51" x14ac:dyDescent="0.2">
      <c r="A41" s="44" t="s">
        <v>494</v>
      </c>
      <c r="B41" s="45" t="s">
        <v>698</v>
      </c>
    </row>
    <row r="42" spans="1:2" ht="51" x14ac:dyDescent="0.2">
      <c r="A42" s="44" t="s">
        <v>496</v>
      </c>
      <c r="B42" s="45" t="s">
        <v>699</v>
      </c>
    </row>
    <row r="43" spans="1:2" ht="51" x14ac:dyDescent="0.2">
      <c r="A43" s="44" t="s">
        <v>505</v>
      </c>
      <c r="B43" s="45" t="s">
        <v>700</v>
      </c>
    </row>
    <row r="44" spans="1:2" ht="68" x14ac:dyDescent="0.2">
      <c r="A44" s="44" t="s">
        <v>701</v>
      </c>
      <c r="B44" s="45" t="s">
        <v>702</v>
      </c>
    </row>
    <row r="45" spans="1:2" ht="102" x14ac:dyDescent="0.2">
      <c r="A45" s="44" t="s">
        <v>499</v>
      </c>
      <c r="B45" s="45" t="s">
        <v>703</v>
      </c>
    </row>
    <row r="46" spans="1:2" ht="51" x14ac:dyDescent="0.2">
      <c r="A46" s="44" t="s">
        <v>704</v>
      </c>
      <c r="B46" s="45" t="s">
        <v>705</v>
      </c>
    </row>
    <row r="47" spans="1:2" ht="68" x14ac:dyDescent="0.2">
      <c r="A47" s="44" t="s">
        <v>706</v>
      </c>
      <c r="B47" s="45" t="s">
        <v>707</v>
      </c>
    </row>
    <row r="48" spans="1:2" ht="51" x14ac:dyDescent="0.2">
      <c r="A48" s="44" t="s">
        <v>498</v>
      </c>
      <c r="B48" s="45" t="s">
        <v>708</v>
      </c>
    </row>
    <row r="49" spans="1:2" ht="34" x14ac:dyDescent="0.2">
      <c r="A49" s="44" t="s">
        <v>709</v>
      </c>
      <c r="B49" s="45" t="s">
        <v>710</v>
      </c>
    </row>
    <row r="50" spans="1:2" ht="34" x14ac:dyDescent="0.2">
      <c r="A50" s="44" t="s">
        <v>711</v>
      </c>
      <c r="B50" s="45" t="s">
        <v>712</v>
      </c>
    </row>
    <row r="51" spans="1:2" ht="51" x14ac:dyDescent="0.2">
      <c r="A51" s="44" t="s">
        <v>713</v>
      </c>
      <c r="B51" s="45" t="s">
        <v>714</v>
      </c>
    </row>
    <row r="52" spans="1:2" ht="34" x14ac:dyDescent="0.2">
      <c r="A52" s="44" t="s">
        <v>715</v>
      </c>
      <c r="B52" s="45" t="s">
        <v>716</v>
      </c>
    </row>
    <row r="53" spans="1:2" ht="85" x14ac:dyDescent="0.2">
      <c r="A53" s="44" t="s">
        <v>473</v>
      </c>
      <c r="B53" s="45" t="s">
        <v>717</v>
      </c>
    </row>
    <row r="54" spans="1:2" ht="68" x14ac:dyDescent="0.2">
      <c r="A54" s="44" t="s">
        <v>718</v>
      </c>
      <c r="B54" s="45" t="s">
        <v>719</v>
      </c>
    </row>
    <row r="55" spans="1:2" ht="51" x14ac:dyDescent="0.2">
      <c r="A55" s="44" t="s">
        <v>720</v>
      </c>
      <c r="B55" s="45" t="s">
        <v>721</v>
      </c>
    </row>
    <row r="56" spans="1:2" ht="68" x14ac:dyDescent="0.2">
      <c r="A56" s="44" t="s">
        <v>722</v>
      </c>
      <c r="B56" s="45" t="s">
        <v>723</v>
      </c>
    </row>
    <row r="57" spans="1:2" ht="85" x14ac:dyDescent="0.2">
      <c r="A57" s="44" t="s">
        <v>477</v>
      </c>
      <c r="B57" s="45" t="s">
        <v>724</v>
      </c>
    </row>
    <row r="58" spans="1:2" ht="51" x14ac:dyDescent="0.2">
      <c r="A58" s="44" t="s">
        <v>486</v>
      </c>
      <c r="B58" s="45" t="s">
        <v>725</v>
      </c>
    </row>
    <row r="59" spans="1:2" ht="51" x14ac:dyDescent="0.2">
      <c r="A59" s="44" t="s">
        <v>726</v>
      </c>
      <c r="B59" s="45" t="s">
        <v>727</v>
      </c>
    </row>
    <row r="60" spans="1:2" ht="153" x14ac:dyDescent="0.2">
      <c r="A60" s="44" t="s">
        <v>478</v>
      </c>
      <c r="B60" s="45" t="s">
        <v>728</v>
      </c>
    </row>
    <row r="61" spans="1:2" ht="51" x14ac:dyDescent="0.2">
      <c r="A61" s="44" t="s">
        <v>729</v>
      </c>
      <c r="B61" s="45" t="s">
        <v>730</v>
      </c>
    </row>
    <row r="62" spans="1:2" ht="34" x14ac:dyDescent="0.2">
      <c r="A62" s="44" t="s">
        <v>492</v>
      </c>
      <c r="B62" s="45" t="s">
        <v>731</v>
      </c>
    </row>
    <row r="63" spans="1:2" ht="34" x14ac:dyDescent="0.2">
      <c r="A63" s="44" t="s">
        <v>502</v>
      </c>
      <c r="B63" s="45" t="s">
        <v>732</v>
      </c>
    </row>
    <row r="64" spans="1:2" ht="51" x14ac:dyDescent="0.2">
      <c r="A64" s="44" t="s">
        <v>733</v>
      </c>
      <c r="B64" s="45" t="s">
        <v>734</v>
      </c>
    </row>
    <row r="65" spans="1:2" ht="68" x14ac:dyDescent="0.2">
      <c r="A65" s="44" t="s">
        <v>735</v>
      </c>
      <c r="B65" s="45" t="s">
        <v>736</v>
      </c>
    </row>
    <row r="66" spans="1:2" ht="51" x14ac:dyDescent="0.2">
      <c r="A66" s="44" t="s">
        <v>737</v>
      </c>
      <c r="B66" s="45" t="s">
        <v>738</v>
      </c>
    </row>
    <row r="67" spans="1:2" ht="85" x14ac:dyDescent="0.2">
      <c r="A67" s="44" t="s">
        <v>476</v>
      </c>
      <c r="B67" s="45" t="s">
        <v>739</v>
      </c>
    </row>
    <row r="68" spans="1:2" ht="85" x14ac:dyDescent="0.2">
      <c r="A68" s="44" t="s">
        <v>487</v>
      </c>
      <c r="B68" s="45" t="s">
        <v>740</v>
      </c>
    </row>
    <row r="69" spans="1:2" ht="68" x14ac:dyDescent="0.2">
      <c r="A69" s="44" t="s">
        <v>741</v>
      </c>
      <c r="B69" s="45" t="s">
        <v>742</v>
      </c>
    </row>
    <row r="70" spans="1:2" ht="68" x14ac:dyDescent="0.2">
      <c r="A70" s="44" t="s">
        <v>513</v>
      </c>
      <c r="B70" s="45" t="s">
        <v>743</v>
      </c>
    </row>
    <row r="71" spans="1:2" ht="34" x14ac:dyDescent="0.2">
      <c r="A71" s="44" t="s">
        <v>501</v>
      </c>
      <c r="B71" s="45" t="s">
        <v>744</v>
      </c>
    </row>
    <row r="72" spans="1:2" ht="51" x14ac:dyDescent="0.2">
      <c r="A72" s="44" t="s">
        <v>497</v>
      </c>
      <c r="B72" s="45" t="s">
        <v>745</v>
      </c>
    </row>
    <row r="73" spans="1:2" ht="51" x14ac:dyDescent="0.2">
      <c r="A73" s="44" t="s">
        <v>746</v>
      </c>
      <c r="B73" s="45" t="s">
        <v>747</v>
      </c>
    </row>
    <row r="74" spans="1:2" ht="102" x14ac:dyDescent="0.2">
      <c r="A74" s="44" t="s">
        <v>748</v>
      </c>
      <c r="B74" s="45" t="s">
        <v>749</v>
      </c>
    </row>
    <row r="75" spans="1:2" ht="68" x14ac:dyDescent="0.2">
      <c r="A75" s="44" t="s">
        <v>750</v>
      </c>
      <c r="B75" s="45" t="s">
        <v>751</v>
      </c>
    </row>
    <row r="76" spans="1:2" ht="34" x14ac:dyDescent="0.2">
      <c r="A76" s="44" t="s">
        <v>752</v>
      </c>
      <c r="B76" s="45" t="s">
        <v>753</v>
      </c>
    </row>
    <row r="77" spans="1:2" ht="85" x14ac:dyDescent="0.2">
      <c r="A77" s="44" t="s">
        <v>754</v>
      </c>
      <c r="B77" s="45" t="s">
        <v>755</v>
      </c>
    </row>
    <row r="78" spans="1:2" ht="136" x14ac:dyDescent="0.2">
      <c r="A78" s="44" t="s">
        <v>756</v>
      </c>
      <c r="B78" s="45" t="s">
        <v>757</v>
      </c>
    </row>
    <row r="79" spans="1:2" ht="85" x14ac:dyDescent="0.2">
      <c r="A79" s="44" t="s">
        <v>758</v>
      </c>
      <c r="B79" s="45" t="s">
        <v>759</v>
      </c>
    </row>
    <row r="80" spans="1:2" ht="85" x14ac:dyDescent="0.2">
      <c r="A80" s="44" t="s">
        <v>760</v>
      </c>
      <c r="B80" s="45" t="s">
        <v>761</v>
      </c>
    </row>
    <row r="81" spans="1:2" ht="51" x14ac:dyDescent="0.2">
      <c r="A81" s="44" t="s">
        <v>469</v>
      </c>
      <c r="B81" s="45" t="s">
        <v>762</v>
      </c>
    </row>
    <row r="82" spans="1:2" ht="85" x14ac:dyDescent="0.2">
      <c r="A82" s="44" t="s">
        <v>763</v>
      </c>
      <c r="B82" s="45" t="s">
        <v>764</v>
      </c>
    </row>
    <row r="83" spans="1:2" ht="119" x14ac:dyDescent="0.2">
      <c r="A83" s="44" t="s">
        <v>765</v>
      </c>
      <c r="B83" s="45" t="s">
        <v>766</v>
      </c>
    </row>
    <row r="84" spans="1:2" ht="85" x14ac:dyDescent="0.2">
      <c r="A84" s="44" t="s">
        <v>767</v>
      </c>
      <c r="B84" s="45" t="s">
        <v>768</v>
      </c>
    </row>
    <row r="85" spans="1:2" ht="85" x14ac:dyDescent="0.2">
      <c r="A85" s="44" t="s">
        <v>479</v>
      </c>
      <c r="B85" s="45" t="s">
        <v>769</v>
      </c>
    </row>
    <row r="86" spans="1:2" ht="85" x14ac:dyDescent="0.2">
      <c r="A86" s="44" t="s">
        <v>770</v>
      </c>
      <c r="B86" s="45" t="s">
        <v>771</v>
      </c>
    </row>
    <row r="87" spans="1:2" ht="68" x14ac:dyDescent="0.2">
      <c r="A87" s="44" t="s">
        <v>772</v>
      </c>
      <c r="B87" s="45" t="s">
        <v>773</v>
      </c>
    </row>
    <row r="88" spans="1:2" ht="51" x14ac:dyDescent="0.2">
      <c r="A88" s="44" t="s">
        <v>507</v>
      </c>
      <c r="B88" s="45" t="s">
        <v>774</v>
      </c>
    </row>
    <row r="89" spans="1:2" ht="51" x14ac:dyDescent="0.2">
      <c r="A89" s="44" t="s">
        <v>775</v>
      </c>
      <c r="B89" s="45" t="s">
        <v>776</v>
      </c>
    </row>
    <row r="90" spans="1:2" ht="34" x14ac:dyDescent="0.2">
      <c r="A90" s="44" t="s">
        <v>777</v>
      </c>
      <c r="B90" s="45" t="s">
        <v>778</v>
      </c>
    </row>
    <row r="91" spans="1:2" ht="102" x14ac:dyDescent="0.2">
      <c r="A91" s="44" t="s">
        <v>779</v>
      </c>
      <c r="B91" s="45" t="s">
        <v>780</v>
      </c>
    </row>
    <row r="92" spans="1:2" ht="102" x14ac:dyDescent="0.2">
      <c r="A92" s="44" t="s">
        <v>781</v>
      </c>
      <c r="B92" s="45" t="s">
        <v>782</v>
      </c>
    </row>
    <row r="93" spans="1:2" ht="119" x14ac:dyDescent="0.2">
      <c r="A93" s="44" t="s">
        <v>470</v>
      </c>
      <c r="B93" s="45" t="s">
        <v>783</v>
      </c>
    </row>
    <row r="94" spans="1:2" ht="68" x14ac:dyDescent="0.2">
      <c r="A94" s="44" t="s">
        <v>466</v>
      </c>
      <c r="B94" s="45" t="s">
        <v>784</v>
      </c>
    </row>
    <row r="95" spans="1:2" ht="68" x14ac:dyDescent="0.2">
      <c r="A95" s="44" t="s">
        <v>468</v>
      </c>
      <c r="B95" s="45" t="s">
        <v>785</v>
      </c>
    </row>
    <row r="96" spans="1:2" ht="68" x14ac:dyDescent="0.2">
      <c r="A96" s="44" t="s">
        <v>516</v>
      </c>
      <c r="B96" s="45" t="s">
        <v>786</v>
      </c>
    </row>
    <row r="97" spans="1:2" ht="68" x14ac:dyDescent="0.2">
      <c r="A97" s="44" t="s">
        <v>787</v>
      </c>
      <c r="B97" s="45" t="s">
        <v>788</v>
      </c>
    </row>
    <row r="98" spans="1:2" ht="85" x14ac:dyDescent="0.2">
      <c r="A98" s="44" t="s">
        <v>789</v>
      </c>
      <c r="B98" s="45" t="s">
        <v>790</v>
      </c>
    </row>
    <row r="99" spans="1:2" ht="119" x14ac:dyDescent="0.2">
      <c r="A99" s="44" t="s">
        <v>791</v>
      </c>
      <c r="B99" s="45" t="s">
        <v>792</v>
      </c>
    </row>
    <row r="100" spans="1:2" ht="85" x14ac:dyDescent="0.2">
      <c r="A100" s="44" t="s">
        <v>508</v>
      </c>
      <c r="B100" s="45" t="s">
        <v>793</v>
      </c>
    </row>
    <row r="101" spans="1:2" ht="85" x14ac:dyDescent="0.2">
      <c r="A101" s="44" t="s">
        <v>794</v>
      </c>
      <c r="B101" s="45" t="s">
        <v>795</v>
      </c>
    </row>
    <row r="102" spans="1:2" ht="51" x14ac:dyDescent="0.2">
      <c r="A102" s="44" t="s">
        <v>796</v>
      </c>
      <c r="B102" s="45" t="s">
        <v>797</v>
      </c>
    </row>
    <row r="103" spans="1:2" ht="68" x14ac:dyDescent="0.2">
      <c r="A103" s="44" t="s">
        <v>483</v>
      </c>
      <c r="B103" s="45" t="s">
        <v>798</v>
      </c>
    </row>
    <row r="104" spans="1:2" ht="85" x14ac:dyDescent="0.2">
      <c r="A104" s="44" t="s">
        <v>465</v>
      </c>
      <c r="B104" s="45" t="s">
        <v>799</v>
      </c>
    </row>
    <row r="105" spans="1:2" ht="102" x14ac:dyDescent="0.2">
      <c r="A105" s="44" t="s">
        <v>484</v>
      </c>
      <c r="B105" s="45" t="s">
        <v>800</v>
      </c>
    </row>
    <row r="106" spans="1:2" ht="85" x14ac:dyDescent="0.2">
      <c r="A106" s="44" t="s">
        <v>485</v>
      </c>
      <c r="B106" s="45" t="s">
        <v>801</v>
      </c>
    </row>
    <row r="107" spans="1:2" ht="136" x14ac:dyDescent="0.2">
      <c r="A107" s="44" t="s">
        <v>464</v>
      </c>
      <c r="B107" s="45" t="s">
        <v>802</v>
      </c>
    </row>
    <row r="108" spans="1:2" ht="51" x14ac:dyDescent="0.2">
      <c r="A108" s="44" t="s">
        <v>803</v>
      </c>
      <c r="B108" s="45" t="s">
        <v>804</v>
      </c>
    </row>
    <row r="109" spans="1:2" ht="34" x14ac:dyDescent="0.2">
      <c r="A109" s="44" t="s">
        <v>805</v>
      </c>
      <c r="B109" s="45" t="s">
        <v>806</v>
      </c>
    </row>
    <row r="110" spans="1:2" ht="119" x14ac:dyDescent="0.2">
      <c r="A110" s="44" t="s">
        <v>467</v>
      </c>
      <c r="B110" s="45" t="s">
        <v>807</v>
      </c>
    </row>
    <row r="111" spans="1:2" ht="85" x14ac:dyDescent="0.2">
      <c r="A111" s="44" t="s">
        <v>808</v>
      </c>
      <c r="B111" s="45" t="s">
        <v>809</v>
      </c>
    </row>
    <row r="112" spans="1:2" ht="85" x14ac:dyDescent="0.2">
      <c r="A112" s="44" t="s">
        <v>515</v>
      </c>
      <c r="B112" s="45" t="s">
        <v>810</v>
      </c>
    </row>
    <row r="113" spans="1:2" ht="102" x14ac:dyDescent="0.2">
      <c r="A113" s="44" t="s">
        <v>811</v>
      </c>
      <c r="B113" s="45" t="s">
        <v>812</v>
      </c>
    </row>
    <row r="114" spans="1:2" ht="51" x14ac:dyDescent="0.2">
      <c r="A114" s="44" t="s">
        <v>813</v>
      </c>
      <c r="B114" s="45" t="s">
        <v>814</v>
      </c>
    </row>
    <row r="115" spans="1:2" ht="30" x14ac:dyDescent="0.15">
      <c r="A115" s="42" t="s">
        <v>490</v>
      </c>
      <c r="B115" s="39" t="s">
        <v>815</v>
      </c>
    </row>
    <row r="116" spans="1:2" ht="34" x14ac:dyDescent="0.15">
      <c r="A116" s="38" t="s">
        <v>816</v>
      </c>
      <c r="B116" s="39" t="s">
        <v>817</v>
      </c>
    </row>
    <row r="117" spans="1:2" ht="45" x14ac:dyDescent="0.15">
      <c r="A117" s="41" t="s">
        <v>481</v>
      </c>
      <c r="B117" s="39" t="s">
        <v>818</v>
      </c>
    </row>
    <row r="118" spans="1:2" ht="60" x14ac:dyDescent="0.15">
      <c r="A118" s="41" t="s">
        <v>482</v>
      </c>
      <c r="B118" s="39" t="s">
        <v>819</v>
      </c>
    </row>
    <row r="119" spans="1:2" ht="17" x14ac:dyDescent="0.2">
      <c r="A119" s="43" t="s">
        <v>454</v>
      </c>
      <c r="B119" s="47" t="s">
        <v>820</v>
      </c>
    </row>
    <row r="120" spans="1:2" ht="17" x14ac:dyDescent="0.2">
      <c r="A120" s="43" t="s">
        <v>449</v>
      </c>
      <c r="B120" s="47" t="s">
        <v>821</v>
      </c>
    </row>
    <row r="121" spans="1:2" ht="17" x14ac:dyDescent="0.2">
      <c r="A121" s="43" t="s">
        <v>455</v>
      </c>
      <c r="B121" s="46" t="s">
        <v>822</v>
      </c>
    </row>
    <row r="122" spans="1:2" ht="17" x14ac:dyDescent="0.2">
      <c r="A122" s="43" t="s">
        <v>458</v>
      </c>
      <c r="B122" s="46" t="s">
        <v>823</v>
      </c>
    </row>
    <row r="123" spans="1:2" ht="17" x14ac:dyDescent="0.2">
      <c r="A123" s="43" t="s">
        <v>451</v>
      </c>
      <c r="B123" s="47" t="s">
        <v>824</v>
      </c>
    </row>
    <row r="124" spans="1:2" ht="17" x14ac:dyDescent="0.2">
      <c r="A124" s="43" t="s">
        <v>453</v>
      </c>
      <c r="B124" s="47" t="s">
        <v>825</v>
      </c>
    </row>
    <row r="125" spans="1:2" ht="17" x14ac:dyDescent="0.2">
      <c r="A125" s="43" t="s">
        <v>450</v>
      </c>
      <c r="B125" s="46" t="s">
        <v>826</v>
      </c>
    </row>
    <row r="126" spans="1:2" ht="17" x14ac:dyDescent="0.2">
      <c r="A126" s="43" t="s">
        <v>827</v>
      </c>
      <c r="B126" s="47" t="s">
        <v>828</v>
      </c>
    </row>
    <row r="127" spans="1:2" ht="17" x14ac:dyDescent="0.2">
      <c r="A127" s="43" t="s">
        <v>456</v>
      </c>
      <c r="B127" s="46" t="s">
        <v>829</v>
      </c>
    </row>
    <row r="128" spans="1:2" ht="17" x14ac:dyDescent="0.2">
      <c r="A128" s="43" t="s">
        <v>446</v>
      </c>
      <c r="B128" s="46" t="s">
        <v>830</v>
      </c>
    </row>
    <row r="129" spans="1:2" ht="17" x14ac:dyDescent="0.2">
      <c r="A129" s="43" t="s">
        <v>831</v>
      </c>
      <c r="B129" s="47" t="s">
        <v>832</v>
      </c>
    </row>
    <row r="130" spans="1:2" ht="17" x14ac:dyDescent="0.2">
      <c r="A130" s="43" t="s">
        <v>448</v>
      </c>
      <c r="B130" s="47" t="s">
        <v>833</v>
      </c>
    </row>
    <row r="131" spans="1:2" ht="17" x14ac:dyDescent="0.2">
      <c r="A131" s="43" t="s">
        <v>444</v>
      </c>
      <c r="B131" s="47" t="s">
        <v>834</v>
      </c>
    </row>
    <row r="132" spans="1:2" ht="17" x14ac:dyDescent="0.2">
      <c r="A132" s="43" t="s">
        <v>447</v>
      </c>
      <c r="B132" s="47" t="s">
        <v>835</v>
      </c>
    </row>
    <row r="133" spans="1:2" ht="17" x14ac:dyDescent="0.2">
      <c r="A133" s="43" t="s">
        <v>836</v>
      </c>
      <c r="B133" s="46" t="s">
        <v>837</v>
      </c>
    </row>
    <row r="134" spans="1:2" ht="17" x14ac:dyDescent="0.2">
      <c r="A134" s="43" t="s">
        <v>452</v>
      </c>
      <c r="B134" s="47" t="s">
        <v>838</v>
      </c>
    </row>
    <row r="135" spans="1:2" ht="17" x14ac:dyDescent="0.2">
      <c r="A135" s="43" t="s">
        <v>459</v>
      </c>
      <c r="B135" s="47" t="s">
        <v>839</v>
      </c>
    </row>
    <row r="136" spans="1:2" ht="17" x14ac:dyDescent="0.2">
      <c r="A136" s="43" t="s">
        <v>445</v>
      </c>
      <c r="B136" s="47" t="s">
        <v>840</v>
      </c>
    </row>
    <row r="137" spans="1:2" ht="17" x14ac:dyDescent="0.2">
      <c r="A137" s="43" t="s">
        <v>457</v>
      </c>
      <c r="B137" s="47" t="s">
        <v>841</v>
      </c>
    </row>
    <row r="138" spans="1:2" ht="17" x14ac:dyDescent="0.2">
      <c r="A138" s="43" t="s">
        <v>460</v>
      </c>
      <c r="B138" s="47" t="s">
        <v>842</v>
      </c>
    </row>
    <row r="139" spans="1:2" x14ac:dyDescent="0.2">
      <c r="A139" s="48" t="s">
        <v>843</v>
      </c>
      <c r="B139" s="48" t="s">
        <v>844</v>
      </c>
    </row>
    <row r="140" spans="1:2" x14ac:dyDescent="0.2">
      <c r="A140" s="48" t="s">
        <v>570</v>
      </c>
      <c r="B140" s="48" t="s">
        <v>845</v>
      </c>
    </row>
    <row r="141" spans="1:2" x14ac:dyDescent="0.2">
      <c r="A141" s="48" t="s">
        <v>577</v>
      </c>
      <c r="B141" s="48" t="s">
        <v>846</v>
      </c>
    </row>
    <row r="142" spans="1:2" x14ac:dyDescent="0.2">
      <c r="A142" s="48" t="s">
        <v>847</v>
      </c>
      <c r="B142" s="48" t="s">
        <v>848</v>
      </c>
    </row>
    <row r="143" spans="1:2" x14ac:dyDescent="0.2">
      <c r="A143" s="48" t="s">
        <v>566</v>
      </c>
      <c r="B143" s="48" t="s">
        <v>849</v>
      </c>
    </row>
    <row r="144" spans="1:2" x14ac:dyDescent="0.2">
      <c r="A144" s="48" t="s">
        <v>850</v>
      </c>
      <c r="B144" s="48" t="s">
        <v>851</v>
      </c>
    </row>
    <row r="145" spans="1:2" x14ac:dyDescent="0.2">
      <c r="A145" s="48" t="s">
        <v>852</v>
      </c>
      <c r="B145" s="48" t="s">
        <v>853</v>
      </c>
    </row>
    <row r="146" spans="1:2" x14ac:dyDescent="0.2">
      <c r="A146" s="48" t="s">
        <v>854</v>
      </c>
      <c r="B146" s="48" t="s">
        <v>855</v>
      </c>
    </row>
    <row r="147" spans="1:2" x14ac:dyDescent="0.2">
      <c r="A147" s="48" t="s">
        <v>856</v>
      </c>
      <c r="B147" s="48" t="s">
        <v>857</v>
      </c>
    </row>
    <row r="148" spans="1:2" x14ac:dyDescent="0.2">
      <c r="A148" s="48" t="s">
        <v>858</v>
      </c>
      <c r="B148" s="48" t="s">
        <v>859</v>
      </c>
    </row>
    <row r="149" spans="1:2" x14ac:dyDescent="0.2">
      <c r="A149" s="48" t="s">
        <v>860</v>
      </c>
      <c r="B149" s="48" t="s">
        <v>861</v>
      </c>
    </row>
    <row r="150" spans="1:2" x14ac:dyDescent="0.2">
      <c r="A150" s="48" t="s">
        <v>862</v>
      </c>
      <c r="B150" s="48" t="s">
        <v>863</v>
      </c>
    </row>
    <row r="151" spans="1:2" x14ac:dyDescent="0.2">
      <c r="A151" s="48" t="s">
        <v>594</v>
      </c>
      <c r="B151" s="48" t="s">
        <v>864</v>
      </c>
    </row>
    <row r="152" spans="1:2" x14ac:dyDescent="0.2">
      <c r="A152" s="48" t="s">
        <v>518</v>
      </c>
      <c r="B152" s="48" t="s">
        <v>865</v>
      </c>
    </row>
    <row r="153" spans="1:2" x14ac:dyDescent="0.2">
      <c r="A153" s="48" t="s">
        <v>866</v>
      </c>
      <c r="B153" s="48" t="s">
        <v>867</v>
      </c>
    </row>
    <row r="154" spans="1:2" x14ac:dyDescent="0.2">
      <c r="A154" s="48" t="s">
        <v>868</v>
      </c>
      <c r="B154" s="48" t="s">
        <v>869</v>
      </c>
    </row>
    <row r="155" spans="1:2" x14ac:dyDescent="0.2">
      <c r="A155" s="48" t="s">
        <v>870</v>
      </c>
      <c r="B155" s="48" t="s">
        <v>871</v>
      </c>
    </row>
    <row r="156" spans="1:2" x14ac:dyDescent="0.2">
      <c r="A156" s="48" t="s">
        <v>872</v>
      </c>
      <c r="B156" s="48" t="s">
        <v>873</v>
      </c>
    </row>
    <row r="157" spans="1:2" x14ac:dyDescent="0.2">
      <c r="A157" s="48" t="s">
        <v>874</v>
      </c>
      <c r="B157" s="48" t="s">
        <v>875</v>
      </c>
    </row>
    <row r="158" spans="1:2" x14ac:dyDescent="0.2">
      <c r="A158" s="48" t="s">
        <v>876</v>
      </c>
      <c r="B158" s="48" t="s">
        <v>877</v>
      </c>
    </row>
    <row r="159" spans="1:2" x14ac:dyDescent="0.2">
      <c r="A159" s="48" t="s">
        <v>878</v>
      </c>
      <c r="B159" s="48" t="s">
        <v>879</v>
      </c>
    </row>
    <row r="160" spans="1:2" x14ac:dyDescent="0.2">
      <c r="A160" s="48" t="s">
        <v>880</v>
      </c>
      <c r="B160" s="48" t="s">
        <v>881</v>
      </c>
    </row>
    <row r="161" spans="1:2" x14ac:dyDescent="0.2">
      <c r="A161" s="48" t="s">
        <v>882</v>
      </c>
      <c r="B161" s="48" t="s">
        <v>883</v>
      </c>
    </row>
    <row r="162" spans="1:2" x14ac:dyDescent="0.2">
      <c r="A162" s="48" t="s">
        <v>884</v>
      </c>
      <c r="B162" s="48" t="s">
        <v>885</v>
      </c>
    </row>
    <row r="163" spans="1:2" x14ac:dyDescent="0.2">
      <c r="A163" s="48" t="s">
        <v>573</v>
      </c>
      <c r="B163" s="48" t="s">
        <v>886</v>
      </c>
    </row>
    <row r="164" spans="1:2" x14ac:dyDescent="0.2">
      <c r="A164" s="48" t="s">
        <v>584</v>
      </c>
      <c r="B164" s="48" t="s">
        <v>887</v>
      </c>
    </row>
    <row r="165" spans="1:2" x14ac:dyDescent="0.2">
      <c r="A165" s="48" t="s">
        <v>888</v>
      </c>
      <c r="B165" s="48" t="s">
        <v>889</v>
      </c>
    </row>
    <row r="166" spans="1:2" x14ac:dyDescent="0.2">
      <c r="A166" s="48" t="s">
        <v>567</v>
      </c>
      <c r="B166" s="48" t="s">
        <v>890</v>
      </c>
    </row>
    <row r="167" spans="1:2" x14ac:dyDescent="0.2">
      <c r="A167" s="48" t="s">
        <v>585</v>
      </c>
      <c r="B167" s="48" t="s">
        <v>891</v>
      </c>
    </row>
    <row r="168" spans="1:2" x14ac:dyDescent="0.2">
      <c r="A168" s="48" t="s">
        <v>599</v>
      </c>
      <c r="B168" s="48" t="s">
        <v>892</v>
      </c>
    </row>
    <row r="169" spans="1:2" x14ac:dyDescent="0.2">
      <c r="A169" s="48" t="s">
        <v>893</v>
      </c>
      <c r="B169" s="48" t="s">
        <v>894</v>
      </c>
    </row>
    <row r="170" spans="1:2" x14ac:dyDescent="0.2">
      <c r="A170" s="48" t="s">
        <v>895</v>
      </c>
      <c r="B170" s="48" t="s">
        <v>896</v>
      </c>
    </row>
    <row r="171" spans="1:2" x14ac:dyDescent="0.2">
      <c r="A171" s="48" t="s">
        <v>897</v>
      </c>
      <c r="B171" s="48" t="s">
        <v>898</v>
      </c>
    </row>
    <row r="172" spans="1:2" x14ac:dyDescent="0.2">
      <c r="A172" s="48" t="s">
        <v>899</v>
      </c>
      <c r="B172" s="48" t="s">
        <v>900</v>
      </c>
    </row>
    <row r="173" spans="1:2" x14ac:dyDescent="0.2">
      <c r="A173" s="48" t="s">
        <v>580</v>
      </c>
      <c r="B173" s="48" t="s">
        <v>901</v>
      </c>
    </row>
    <row r="174" spans="1:2" x14ac:dyDescent="0.2">
      <c r="A174" s="48" t="s">
        <v>579</v>
      </c>
      <c r="B174" s="48" t="s">
        <v>902</v>
      </c>
    </row>
    <row r="175" spans="1:2" x14ac:dyDescent="0.2">
      <c r="A175" s="48" t="s">
        <v>582</v>
      </c>
      <c r="B175" s="48" t="s">
        <v>903</v>
      </c>
    </row>
    <row r="176" spans="1:2" x14ac:dyDescent="0.2">
      <c r="A176" s="48" t="s">
        <v>586</v>
      </c>
      <c r="B176" s="48" t="s">
        <v>904</v>
      </c>
    </row>
    <row r="177" spans="1:2" x14ac:dyDescent="0.2">
      <c r="A177" s="48" t="s">
        <v>587</v>
      </c>
      <c r="B177" s="48" t="s">
        <v>905</v>
      </c>
    </row>
    <row r="178" spans="1:2" x14ac:dyDescent="0.2">
      <c r="A178" s="48" t="s">
        <v>572</v>
      </c>
      <c r="B178" s="48" t="s">
        <v>906</v>
      </c>
    </row>
    <row r="179" spans="1:2" x14ac:dyDescent="0.2">
      <c r="A179" s="48" t="s">
        <v>596</v>
      </c>
      <c r="B179" s="48" t="s">
        <v>907</v>
      </c>
    </row>
    <row r="180" spans="1:2" x14ac:dyDescent="0.2">
      <c r="A180" s="48" t="s">
        <v>601</v>
      </c>
      <c r="B180" s="48" t="s">
        <v>908</v>
      </c>
    </row>
    <row r="181" spans="1:2" x14ac:dyDescent="0.2">
      <c r="A181" s="48" t="s">
        <v>597</v>
      </c>
      <c r="B181" s="48" t="s">
        <v>909</v>
      </c>
    </row>
    <row r="182" spans="1:2" x14ac:dyDescent="0.2">
      <c r="A182" s="48" t="s">
        <v>576</v>
      </c>
      <c r="B182" s="48" t="s">
        <v>910</v>
      </c>
    </row>
    <row r="183" spans="1:2" x14ac:dyDescent="0.2">
      <c r="A183" s="48" t="s">
        <v>581</v>
      </c>
      <c r="B183" s="48" t="s">
        <v>911</v>
      </c>
    </row>
    <row r="184" spans="1:2" x14ac:dyDescent="0.2">
      <c r="A184" s="48" t="s">
        <v>912</v>
      </c>
      <c r="B184" s="48" t="s">
        <v>913</v>
      </c>
    </row>
    <row r="185" spans="1:2" x14ac:dyDescent="0.2">
      <c r="A185" s="48" t="s">
        <v>914</v>
      </c>
      <c r="B185" s="48" t="s">
        <v>915</v>
      </c>
    </row>
    <row r="186" spans="1:2" x14ac:dyDescent="0.2">
      <c r="A186" s="48" t="s">
        <v>916</v>
      </c>
      <c r="B186" s="48" t="s">
        <v>917</v>
      </c>
    </row>
    <row r="187" spans="1:2" x14ac:dyDescent="0.2">
      <c r="A187" s="48" t="s">
        <v>918</v>
      </c>
      <c r="B187" s="48" t="s">
        <v>919</v>
      </c>
    </row>
    <row r="188" spans="1:2" x14ac:dyDescent="0.2">
      <c r="A188" s="48" t="s">
        <v>520</v>
      </c>
      <c r="B188" s="48" t="s">
        <v>920</v>
      </c>
    </row>
    <row r="189" spans="1:2" x14ac:dyDescent="0.2">
      <c r="A189" s="48" t="s">
        <v>921</v>
      </c>
      <c r="B189" s="48" t="s">
        <v>922</v>
      </c>
    </row>
    <row r="190" spans="1:2" x14ac:dyDescent="0.2">
      <c r="A190" s="48" t="s">
        <v>598</v>
      </c>
      <c r="B190" s="48" t="s">
        <v>923</v>
      </c>
    </row>
    <row r="191" spans="1:2" x14ac:dyDescent="0.2">
      <c r="A191" s="48" t="s">
        <v>595</v>
      </c>
      <c r="B191" s="48" t="s">
        <v>924</v>
      </c>
    </row>
    <row r="192" spans="1:2" x14ac:dyDescent="0.2">
      <c r="A192" s="48" t="s">
        <v>925</v>
      </c>
      <c r="B192" s="48" t="s">
        <v>926</v>
      </c>
    </row>
    <row r="193" spans="1:2" x14ac:dyDescent="0.2">
      <c r="A193" s="48" t="s">
        <v>927</v>
      </c>
      <c r="B193" s="48" t="s">
        <v>928</v>
      </c>
    </row>
    <row r="194" spans="1:2" x14ac:dyDescent="0.2">
      <c r="A194" s="48" t="s">
        <v>575</v>
      </c>
      <c r="B194" s="48" t="s">
        <v>929</v>
      </c>
    </row>
    <row r="195" spans="1:2" x14ac:dyDescent="0.2">
      <c r="A195" s="48" t="s">
        <v>930</v>
      </c>
      <c r="B195" s="48" t="s">
        <v>931</v>
      </c>
    </row>
    <row r="196" spans="1:2" x14ac:dyDescent="0.2">
      <c r="A196" s="48" t="s">
        <v>569</v>
      </c>
      <c r="B196" s="48" t="s">
        <v>932</v>
      </c>
    </row>
    <row r="197" spans="1:2" x14ac:dyDescent="0.2">
      <c r="A197" s="48" t="s">
        <v>600</v>
      </c>
      <c r="B197" s="48" t="s">
        <v>933</v>
      </c>
    </row>
    <row r="198" spans="1:2" x14ac:dyDescent="0.2">
      <c r="A198" s="48" t="s">
        <v>934</v>
      </c>
      <c r="B198" s="48" t="s">
        <v>935</v>
      </c>
    </row>
    <row r="199" spans="1:2" x14ac:dyDescent="0.2">
      <c r="A199" s="48" t="s">
        <v>936</v>
      </c>
      <c r="B199" s="48" t="s">
        <v>937</v>
      </c>
    </row>
    <row r="200" spans="1:2" x14ac:dyDescent="0.2">
      <c r="A200" s="48" t="s">
        <v>938</v>
      </c>
      <c r="B200" s="48" t="s">
        <v>939</v>
      </c>
    </row>
    <row r="201" spans="1:2" x14ac:dyDescent="0.2">
      <c r="A201" s="48" t="s">
        <v>940</v>
      </c>
      <c r="B201" s="48" t="s">
        <v>941</v>
      </c>
    </row>
    <row r="202" spans="1:2" x14ac:dyDescent="0.2">
      <c r="A202" s="48" t="s">
        <v>942</v>
      </c>
      <c r="B202" s="48" t="s">
        <v>943</v>
      </c>
    </row>
    <row r="203" spans="1:2" x14ac:dyDescent="0.2">
      <c r="A203" s="48" t="s">
        <v>588</v>
      </c>
      <c r="B203" s="48" t="s">
        <v>944</v>
      </c>
    </row>
    <row r="204" spans="1:2" x14ac:dyDescent="0.2">
      <c r="A204" s="48" t="s">
        <v>593</v>
      </c>
      <c r="B204" s="48" t="s">
        <v>945</v>
      </c>
    </row>
    <row r="205" spans="1:2" x14ac:dyDescent="0.2">
      <c r="A205" s="48" t="s">
        <v>946</v>
      </c>
      <c r="B205" s="48" t="s">
        <v>947</v>
      </c>
    </row>
    <row r="206" spans="1:2" x14ac:dyDescent="0.2">
      <c r="A206" s="48" t="s">
        <v>948</v>
      </c>
      <c r="B206" s="48" t="s">
        <v>949</v>
      </c>
    </row>
    <row r="207" spans="1:2" x14ac:dyDescent="0.2">
      <c r="A207" s="48" t="s">
        <v>950</v>
      </c>
      <c r="B207" s="48" t="s">
        <v>951</v>
      </c>
    </row>
    <row r="208" spans="1:2" x14ac:dyDescent="0.2">
      <c r="A208" s="48" t="s">
        <v>952</v>
      </c>
      <c r="B208" s="48" t="s">
        <v>953</v>
      </c>
    </row>
    <row r="209" spans="1:2" x14ac:dyDescent="0.2">
      <c r="A209" s="48" t="s">
        <v>590</v>
      </c>
      <c r="B209" s="48" t="s">
        <v>954</v>
      </c>
    </row>
    <row r="210" spans="1:2" x14ac:dyDescent="0.2">
      <c r="A210" s="48" t="s">
        <v>603</v>
      </c>
      <c r="B210" s="48" t="s">
        <v>955</v>
      </c>
    </row>
    <row r="211" spans="1:2" x14ac:dyDescent="0.2">
      <c r="A211" s="48" t="s">
        <v>956</v>
      </c>
      <c r="B211" s="48" t="s">
        <v>957</v>
      </c>
    </row>
    <row r="212" spans="1:2" x14ac:dyDescent="0.2">
      <c r="A212" s="48" t="s">
        <v>958</v>
      </c>
      <c r="B212" s="48" t="s">
        <v>959</v>
      </c>
    </row>
    <row r="213" spans="1:2" x14ac:dyDescent="0.2">
      <c r="A213" s="48" t="s">
        <v>960</v>
      </c>
      <c r="B213" s="48" t="s">
        <v>961</v>
      </c>
    </row>
    <row r="214" spans="1:2" x14ac:dyDescent="0.2">
      <c r="A214" s="48" t="s">
        <v>962</v>
      </c>
      <c r="B214" s="48" t="s">
        <v>963</v>
      </c>
    </row>
    <row r="215" spans="1:2" x14ac:dyDescent="0.2">
      <c r="A215" s="48" t="s">
        <v>964</v>
      </c>
      <c r="B215" s="48" t="s">
        <v>965</v>
      </c>
    </row>
    <row r="216" spans="1:2" x14ac:dyDescent="0.2">
      <c r="A216" s="48" t="s">
        <v>966</v>
      </c>
      <c r="B216" s="48" t="s">
        <v>967</v>
      </c>
    </row>
    <row r="217" spans="1:2" x14ac:dyDescent="0.2">
      <c r="A217" s="48" t="s">
        <v>968</v>
      </c>
      <c r="B217" s="48" t="s">
        <v>969</v>
      </c>
    </row>
    <row r="218" spans="1:2" x14ac:dyDescent="0.2">
      <c r="A218" s="48" t="s">
        <v>970</v>
      </c>
      <c r="B218" s="48" t="s">
        <v>971</v>
      </c>
    </row>
    <row r="219" spans="1:2" x14ac:dyDescent="0.2">
      <c r="A219" s="48" t="s">
        <v>972</v>
      </c>
      <c r="B219" s="48" t="s">
        <v>973</v>
      </c>
    </row>
    <row r="220" spans="1:2" x14ac:dyDescent="0.2">
      <c r="A220" s="48" t="s">
        <v>974</v>
      </c>
      <c r="B220" s="48" t="s">
        <v>975</v>
      </c>
    </row>
    <row r="221" spans="1:2" x14ac:dyDescent="0.2">
      <c r="A221" s="48" t="s">
        <v>976</v>
      </c>
      <c r="B221" s="48" t="s">
        <v>977</v>
      </c>
    </row>
    <row r="222" spans="1:2" x14ac:dyDescent="0.2">
      <c r="A222" s="48" t="s">
        <v>978</v>
      </c>
      <c r="B222" s="48" t="s">
        <v>979</v>
      </c>
    </row>
    <row r="223" spans="1:2" x14ac:dyDescent="0.2">
      <c r="A223" s="48" t="s">
        <v>980</v>
      </c>
      <c r="B223" s="48" t="s">
        <v>981</v>
      </c>
    </row>
    <row r="224" spans="1:2" x14ac:dyDescent="0.2">
      <c r="A224" s="48" t="s">
        <v>982</v>
      </c>
      <c r="B224" s="48" t="s">
        <v>983</v>
      </c>
    </row>
    <row r="225" spans="1:2" x14ac:dyDescent="0.2">
      <c r="A225" s="48" t="s">
        <v>984</v>
      </c>
      <c r="B225" s="48" t="s">
        <v>985</v>
      </c>
    </row>
    <row r="226" spans="1:2" x14ac:dyDescent="0.2">
      <c r="A226" s="48" t="s">
        <v>986</v>
      </c>
      <c r="B226" s="48" t="s">
        <v>987</v>
      </c>
    </row>
    <row r="227" spans="1:2" x14ac:dyDescent="0.2">
      <c r="A227" s="48" t="s">
        <v>988</v>
      </c>
      <c r="B227" s="48" t="s">
        <v>989</v>
      </c>
    </row>
    <row r="228" spans="1:2" x14ac:dyDescent="0.2">
      <c r="A228" s="48" t="s">
        <v>990</v>
      </c>
      <c r="B228" s="48" t="s">
        <v>991</v>
      </c>
    </row>
    <row r="229" spans="1:2" x14ac:dyDescent="0.2">
      <c r="A229" s="48" t="s">
        <v>992</v>
      </c>
      <c r="B229" s="48" t="s">
        <v>993</v>
      </c>
    </row>
    <row r="230" spans="1:2" x14ac:dyDescent="0.2">
      <c r="A230" s="48" t="s">
        <v>994</v>
      </c>
      <c r="B230" s="48" t="s">
        <v>995</v>
      </c>
    </row>
    <row r="231" spans="1:2" x14ac:dyDescent="0.2">
      <c r="A231" s="48" t="s">
        <v>996</v>
      </c>
      <c r="B231" s="48" t="s">
        <v>997</v>
      </c>
    </row>
    <row r="232" spans="1:2" x14ac:dyDescent="0.2">
      <c r="A232" s="48" t="s">
        <v>998</v>
      </c>
      <c r="B232" s="48" t="s">
        <v>999</v>
      </c>
    </row>
    <row r="233" spans="1:2" x14ac:dyDescent="0.2">
      <c r="A233" s="48" t="s">
        <v>1000</v>
      </c>
      <c r="B233" s="48" t="s">
        <v>1001</v>
      </c>
    </row>
    <row r="234" spans="1:2" x14ac:dyDescent="0.2">
      <c r="A234" s="48" t="s">
        <v>1002</v>
      </c>
      <c r="B234" s="48" t="s">
        <v>1003</v>
      </c>
    </row>
    <row r="235" spans="1:2" x14ac:dyDescent="0.2">
      <c r="A235" s="48" t="s">
        <v>1004</v>
      </c>
      <c r="B235" s="48" t="s">
        <v>1005</v>
      </c>
    </row>
    <row r="236" spans="1:2" x14ac:dyDescent="0.2">
      <c r="A236" s="48" t="s">
        <v>1006</v>
      </c>
      <c r="B236" s="48" t="s">
        <v>1007</v>
      </c>
    </row>
    <row r="237" spans="1:2" ht="34" x14ac:dyDescent="0.2">
      <c r="A237" s="38" t="s">
        <v>568</v>
      </c>
      <c r="B237" s="47" t="s">
        <v>1008</v>
      </c>
    </row>
    <row r="238" spans="1:2" ht="51" x14ac:dyDescent="0.2">
      <c r="A238" s="38" t="s">
        <v>571</v>
      </c>
      <c r="B238" s="47" t="s">
        <v>1009</v>
      </c>
    </row>
    <row r="239" spans="1:2" ht="34" x14ac:dyDescent="0.2">
      <c r="A239" s="38" t="s">
        <v>574</v>
      </c>
      <c r="B239" s="47" t="s">
        <v>1010</v>
      </c>
    </row>
    <row r="240" spans="1:2" ht="34" x14ac:dyDescent="0.2">
      <c r="A240" s="38" t="s">
        <v>578</v>
      </c>
      <c r="B240" s="47" t="s">
        <v>1011</v>
      </c>
    </row>
    <row r="241" spans="1:2" ht="34" x14ac:dyDescent="0.2">
      <c r="A241" s="38" t="s">
        <v>583</v>
      </c>
      <c r="B241" s="47" t="s">
        <v>1012</v>
      </c>
    </row>
    <row r="242" spans="1:2" ht="51" x14ac:dyDescent="0.2">
      <c r="A242" s="38" t="s">
        <v>589</v>
      </c>
      <c r="B242" s="47" t="s">
        <v>1013</v>
      </c>
    </row>
    <row r="243" spans="1:2" ht="68" x14ac:dyDescent="0.2">
      <c r="A243" s="38" t="s">
        <v>591</v>
      </c>
      <c r="B243" s="47" t="s">
        <v>1014</v>
      </c>
    </row>
    <row r="244" spans="1:2" ht="85" x14ac:dyDescent="0.2">
      <c r="A244" s="38" t="s">
        <v>592</v>
      </c>
      <c r="B244" s="47" t="s">
        <v>1015</v>
      </c>
    </row>
    <row r="245" spans="1:2" ht="34" x14ac:dyDescent="0.2">
      <c r="A245" s="38" t="s">
        <v>602</v>
      </c>
      <c r="B245" s="47" t="s">
        <v>1016</v>
      </c>
    </row>
    <row r="246" spans="1:2" ht="17" x14ac:dyDescent="0.2">
      <c r="A246" s="38" t="s">
        <v>531</v>
      </c>
      <c r="B246" s="47" t="s">
        <v>1017</v>
      </c>
    </row>
    <row r="247" spans="1:2" ht="17" x14ac:dyDescent="0.2">
      <c r="A247" s="38" t="s">
        <v>522</v>
      </c>
      <c r="B247" s="47" t="s">
        <v>1018</v>
      </c>
    </row>
    <row r="248" spans="1:2" ht="17" x14ac:dyDescent="0.2">
      <c r="A248" s="38" t="s">
        <v>545</v>
      </c>
      <c r="B248" s="47" t="s">
        <v>1019</v>
      </c>
    </row>
    <row r="249" spans="1:2" ht="17" x14ac:dyDescent="0.2">
      <c r="A249" s="38" t="s">
        <v>526</v>
      </c>
      <c r="B249" s="47" t="s">
        <v>1020</v>
      </c>
    </row>
    <row r="250" spans="1:2" ht="17" x14ac:dyDescent="0.2">
      <c r="A250" s="38" t="s">
        <v>1021</v>
      </c>
      <c r="B250" s="47" t="s">
        <v>1022</v>
      </c>
    </row>
    <row r="251" spans="1:2" ht="17" x14ac:dyDescent="0.2">
      <c r="A251" s="38" t="s">
        <v>1023</v>
      </c>
      <c r="B251" s="47" t="s">
        <v>1024</v>
      </c>
    </row>
    <row r="252" spans="1:2" ht="17" x14ac:dyDescent="0.2">
      <c r="A252" s="38" t="s">
        <v>558</v>
      </c>
      <c r="B252" s="47" t="s">
        <v>1025</v>
      </c>
    </row>
    <row r="253" spans="1:2" ht="17" x14ac:dyDescent="0.2">
      <c r="A253" s="38" t="s">
        <v>564</v>
      </c>
      <c r="B253" s="47" t="s">
        <v>1026</v>
      </c>
    </row>
    <row r="254" spans="1:2" ht="17" x14ac:dyDescent="0.2">
      <c r="A254" s="38" t="s">
        <v>1027</v>
      </c>
      <c r="B254" s="47" t="s">
        <v>1028</v>
      </c>
    </row>
    <row r="255" spans="1:2" ht="17" x14ac:dyDescent="0.2">
      <c r="A255" s="38" t="s">
        <v>1029</v>
      </c>
      <c r="B255" s="47" t="s">
        <v>1030</v>
      </c>
    </row>
    <row r="256" spans="1:2" ht="17" x14ac:dyDescent="0.2">
      <c r="A256" s="38" t="s">
        <v>1031</v>
      </c>
      <c r="B256" s="47" t="s">
        <v>1032</v>
      </c>
    </row>
    <row r="257" spans="1:2" ht="17" x14ac:dyDescent="0.2">
      <c r="A257" s="38" t="s">
        <v>1033</v>
      </c>
      <c r="B257" s="47" t="s">
        <v>1034</v>
      </c>
    </row>
    <row r="258" spans="1:2" ht="17" x14ac:dyDescent="0.2">
      <c r="A258" s="38" t="s">
        <v>1035</v>
      </c>
      <c r="B258" s="47" t="s">
        <v>1036</v>
      </c>
    </row>
    <row r="259" spans="1:2" ht="17" x14ac:dyDescent="0.2">
      <c r="A259" s="38" t="s">
        <v>1037</v>
      </c>
      <c r="B259" s="47" t="s">
        <v>1038</v>
      </c>
    </row>
    <row r="260" spans="1:2" ht="17" x14ac:dyDescent="0.2">
      <c r="A260" s="38" t="s">
        <v>1039</v>
      </c>
      <c r="B260" s="47" t="s">
        <v>1040</v>
      </c>
    </row>
    <row r="261" spans="1:2" ht="17" x14ac:dyDescent="0.2">
      <c r="A261" s="38" t="s">
        <v>1041</v>
      </c>
      <c r="B261" s="46" t="s">
        <v>1042</v>
      </c>
    </row>
    <row r="262" spans="1:2" ht="17" x14ac:dyDescent="0.2">
      <c r="A262" s="38" t="s">
        <v>1043</v>
      </c>
      <c r="B262" s="46" t="s">
        <v>1044</v>
      </c>
    </row>
    <row r="263" spans="1:2" ht="17" x14ac:dyDescent="0.2">
      <c r="A263" s="38" t="s">
        <v>1045</v>
      </c>
      <c r="B263" s="46" t="s">
        <v>1046</v>
      </c>
    </row>
    <row r="264" spans="1:2" ht="17" x14ac:dyDescent="0.2">
      <c r="A264" s="38" t="s">
        <v>549</v>
      </c>
      <c r="B264" s="46" t="s">
        <v>1047</v>
      </c>
    </row>
    <row r="265" spans="1:2" ht="17" x14ac:dyDescent="0.2">
      <c r="A265" s="38" t="s">
        <v>1048</v>
      </c>
      <c r="B265" s="46" t="s">
        <v>1049</v>
      </c>
    </row>
    <row r="266" spans="1:2" ht="17" x14ac:dyDescent="0.2">
      <c r="A266" s="38" t="s">
        <v>1050</v>
      </c>
      <c r="B266" s="46" t="s">
        <v>1051</v>
      </c>
    </row>
    <row r="267" spans="1:2" ht="17" x14ac:dyDescent="0.2">
      <c r="A267" s="38" t="s">
        <v>538</v>
      </c>
      <c r="B267" s="46" t="s">
        <v>1052</v>
      </c>
    </row>
    <row r="268" spans="1:2" ht="17" x14ac:dyDescent="0.2">
      <c r="A268" s="38" t="s">
        <v>557</v>
      </c>
      <c r="B268" s="46" t="s">
        <v>1053</v>
      </c>
    </row>
    <row r="269" spans="1:2" ht="17" x14ac:dyDescent="0.2">
      <c r="A269" s="38" t="s">
        <v>562</v>
      </c>
      <c r="B269" s="46" t="s">
        <v>1054</v>
      </c>
    </row>
    <row r="270" spans="1:2" ht="17" x14ac:dyDescent="0.2">
      <c r="A270" s="38" t="s">
        <v>1055</v>
      </c>
      <c r="B270" s="46" t="s">
        <v>1056</v>
      </c>
    </row>
    <row r="271" spans="1:2" ht="17" x14ac:dyDescent="0.2">
      <c r="A271" s="38" t="s">
        <v>548</v>
      </c>
      <c r="B271" s="46" t="s">
        <v>1057</v>
      </c>
    </row>
    <row r="272" spans="1:2" ht="17" x14ac:dyDescent="0.2">
      <c r="A272" s="38" t="s">
        <v>565</v>
      </c>
      <c r="B272" s="46" t="s">
        <v>1058</v>
      </c>
    </row>
    <row r="273" spans="1:2" ht="17" x14ac:dyDescent="0.2">
      <c r="A273" s="38" t="s">
        <v>1059</v>
      </c>
      <c r="B273" s="46" t="s">
        <v>1060</v>
      </c>
    </row>
    <row r="274" spans="1:2" ht="17" x14ac:dyDescent="0.2">
      <c r="A274" s="38" t="s">
        <v>1061</v>
      </c>
      <c r="B274" s="46" t="s">
        <v>1062</v>
      </c>
    </row>
    <row r="275" spans="1:2" ht="17" x14ac:dyDescent="0.2">
      <c r="A275" s="38" t="s">
        <v>1063</v>
      </c>
      <c r="B275" s="46" t="s">
        <v>1064</v>
      </c>
    </row>
    <row r="276" spans="1:2" ht="17" x14ac:dyDescent="0.2">
      <c r="A276" s="38" t="s">
        <v>1065</v>
      </c>
      <c r="B276" s="46" t="s">
        <v>1066</v>
      </c>
    </row>
    <row r="277" spans="1:2" ht="17" x14ac:dyDescent="0.2">
      <c r="A277" s="38" t="s">
        <v>1067</v>
      </c>
      <c r="B277" s="46" t="s">
        <v>1068</v>
      </c>
    </row>
    <row r="278" spans="1:2" ht="17" x14ac:dyDescent="0.2">
      <c r="A278" s="38" t="s">
        <v>1069</v>
      </c>
      <c r="B278" s="46" t="s">
        <v>1070</v>
      </c>
    </row>
    <row r="279" spans="1:2" ht="17" x14ac:dyDescent="0.2">
      <c r="A279" s="38" t="s">
        <v>1071</v>
      </c>
      <c r="B279" s="46" t="s">
        <v>1072</v>
      </c>
    </row>
    <row r="280" spans="1:2" ht="17" x14ac:dyDescent="0.2">
      <c r="A280" s="38" t="s">
        <v>1073</v>
      </c>
      <c r="B280" s="46" t="s">
        <v>1074</v>
      </c>
    </row>
    <row r="281" spans="1:2" ht="17" x14ac:dyDescent="0.2">
      <c r="A281" s="38" t="s">
        <v>1075</v>
      </c>
      <c r="B281" s="46" t="s">
        <v>1076</v>
      </c>
    </row>
    <row r="282" spans="1:2" ht="17" x14ac:dyDescent="0.2">
      <c r="A282" s="38" t="s">
        <v>1077</v>
      </c>
      <c r="B282" s="46" t="s">
        <v>1078</v>
      </c>
    </row>
    <row r="283" spans="1:2" ht="17" x14ac:dyDescent="0.2">
      <c r="A283" s="38" t="s">
        <v>535</v>
      </c>
      <c r="B283" s="46" t="s">
        <v>1079</v>
      </c>
    </row>
    <row r="284" spans="1:2" ht="17" x14ac:dyDescent="0.2">
      <c r="A284" s="38" t="s">
        <v>1080</v>
      </c>
      <c r="B284" s="46" t="s">
        <v>1081</v>
      </c>
    </row>
    <row r="285" spans="1:2" ht="17" x14ac:dyDescent="0.2">
      <c r="A285" s="38" t="s">
        <v>1082</v>
      </c>
      <c r="B285" s="46" t="s">
        <v>1083</v>
      </c>
    </row>
    <row r="286" spans="1:2" ht="17" x14ac:dyDescent="0.2">
      <c r="A286" s="38" t="s">
        <v>1084</v>
      </c>
      <c r="B286" s="46" t="s">
        <v>1085</v>
      </c>
    </row>
    <row r="287" spans="1:2" ht="17" x14ac:dyDescent="0.2">
      <c r="A287" s="38" t="s">
        <v>1086</v>
      </c>
      <c r="B287" s="46" t="s">
        <v>1087</v>
      </c>
    </row>
    <row r="288" spans="1:2" ht="17" x14ac:dyDescent="0.2">
      <c r="A288" s="38" t="s">
        <v>524</v>
      </c>
      <c r="B288" s="46" t="s">
        <v>1088</v>
      </c>
    </row>
    <row r="289" spans="1:2" ht="17" x14ac:dyDescent="0.2">
      <c r="A289" s="38" t="s">
        <v>529</v>
      </c>
      <c r="B289" s="46" t="s">
        <v>1089</v>
      </c>
    </row>
    <row r="290" spans="1:2" ht="17" x14ac:dyDescent="0.2">
      <c r="A290" s="38" t="s">
        <v>1090</v>
      </c>
      <c r="B290" s="46" t="s">
        <v>1091</v>
      </c>
    </row>
    <row r="291" spans="1:2" ht="17" x14ac:dyDescent="0.2">
      <c r="A291" s="38" t="s">
        <v>1092</v>
      </c>
      <c r="B291" s="46" t="s">
        <v>1093</v>
      </c>
    </row>
    <row r="292" spans="1:2" ht="17" x14ac:dyDescent="0.2">
      <c r="A292" s="38" t="s">
        <v>1094</v>
      </c>
      <c r="B292" s="46" t="s">
        <v>1095</v>
      </c>
    </row>
    <row r="293" spans="1:2" ht="17" x14ac:dyDescent="0.2">
      <c r="A293" s="38" t="s">
        <v>1096</v>
      </c>
      <c r="B293" s="46" t="s">
        <v>1097</v>
      </c>
    </row>
    <row r="294" spans="1:2" ht="17" x14ac:dyDescent="0.2">
      <c r="A294" s="38" t="s">
        <v>527</v>
      </c>
      <c r="B294" s="46" t="s">
        <v>1098</v>
      </c>
    </row>
    <row r="295" spans="1:2" ht="17" x14ac:dyDescent="0.2">
      <c r="A295" s="38" t="s">
        <v>528</v>
      </c>
      <c r="B295" s="46" t="s">
        <v>1099</v>
      </c>
    </row>
    <row r="296" spans="1:2" ht="17" x14ac:dyDescent="0.2">
      <c r="A296" s="38" t="s">
        <v>1100</v>
      </c>
      <c r="B296" s="46" t="s">
        <v>1101</v>
      </c>
    </row>
    <row r="297" spans="1:2" ht="17" x14ac:dyDescent="0.2">
      <c r="A297" s="38" t="s">
        <v>563</v>
      </c>
      <c r="B297" s="46" t="s">
        <v>1102</v>
      </c>
    </row>
    <row r="298" spans="1:2" ht="17" x14ac:dyDescent="0.2">
      <c r="A298" s="38" t="s">
        <v>530</v>
      </c>
      <c r="B298" s="46" t="s">
        <v>1103</v>
      </c>
    </row>
    <row r="299" spans="1:2" ht="17" x14ac:dyDescent="0.2">
      <c r="A299" s="38" t="s">
        <v>1104</v>
      </c>
      <c r="B299" s="46" t="s">
        <v>1105</v>
      </c>
    </row>
    <row r="300" spans="1:2" ht="17" x14ac:dyDescent="0.2">
      <c r="A300" s="38" t="s">
        <v>1106</v>
      </c>
      <c r="B300" s="46" t="s">
        <v>1107</v>
      </c>
    </row>
    <row r="301" spans="1:2" ht="17" x14ac:dyDescent="0.2">
      <c r="A301" s="38" t="s">
        <v>546</v>
      </c>
      <c r="B301" s="46" t="s">
        <v>1108</v>
      </c>
    </row>
    <row r="302" spans="1:2" ht="17" x14ac:dyDescent="0.2">
      <c r="A302" s="38" t="s">
        <v>1109</v>
      </c>
      <c r="B302" s="46" t="s">
        <v>1110</v>
      </c>
    </row>
    <row r="303" spans="1:2" ht="17" x14ac:dyDescent="0.2">
      <c r="A303" s="38" t="s">
        <v>1111</v>
      </c>
      <c r="B303" s="46" t="s">
        <v>1112</v>
      </c>
    </row>
    <row r="304" spans="1:2" ht="17" x14ac:dyDescent="0.2">
      <c r="A304" s="38" t="s">
        <v>1113</v>
      </c>
      <c r="B304" s="46" t="s">
        <v>1114</v>
      </c>
    </row>
    <row r="305" spans="1:2" ht="17" x14ac:dyDescent="0.2">
      <c r="A305" s="38" t="s">
        <v>1115</v>
      </c>
      <c r="B305" s="46" t="s">
        <v>1116</v>
      </c>
    </row>
    <row r="306" spans="1:2" ht="17" x14ac:dyDescent="0.2">
      <c r="A306" s="38" t="s">
        <v>1117</v>
      </c>
      <c r="B306" s="46" t="s">
        <v>1118</v>
      </c>
    </row>
    <row r="307" spans="1:2" ht="17" x14ac:dyDescent="0.2">
      <c r="A307" s="38" t="s">
        <v>1119</v>
      </c>
      <c r="B307" s="46" t="s">
        <v>1120</v>
      </c>
    </row>
    <row r="308" spans="1:2" ht="17" x14ac:dyDescent="0.2">
      <c r="A308" s="38" t="s">
        <v>1121</v>
      </c>
      <c r="B308" s="46" t="s">
        <v>1122</v>
      </c>
    </row>
    <row r="309" spans="1:2" ht="17" x14ac:dyDescent="0.2">
      <c r="A309" s="38" t="s">
        <v>540</v>
      </c>
      <c r="B309" s="46" t="s">
        <v>1123</v>
      </c>
    </row>
    <row r="310" spans="1:2" ht="17" x14ac:dyDescent="0.2">
      <c r="A310" s="38" t="s">
        <v>521</v>
      </c>
      <c r="B310" s="46" t="s">
        <v>1124</v>
      </c>
    </row>
    <row r="311" spans="1:2" ht="17" x14ac:dyDescent="0.2">
      <c r="A311" s="38" t="s">
        <v>1125</v>
      </c>
      <c r="B311" s="46" t="s">
        <v>1126</v>
      </c>
    </row>
    <row r="312" spans="1:2" ht="17" x14ac:dyDescent="0.2">
      <c r="A312" s="38" t="s">
        <v>1127</v>
      </c>
      <c r="B312" s="46" t="s">
        <v>1128</v>
      </c>
    </row>
    <row r="313" spans="1:2" ht="17" x14ac:dyDescent="0.2">
      <c r="A313" s="38" t="s">
        <v>1129</v>
      </c>
      <c r="B313" s="46" t="s">
        <v>1130</v>
      </c>
    </row>
    <row r="314" spans="1:2" ht="17" x14ac:dyDescent="0.2">
      <c r="A314" s="38" t="s">
        <v>1131</v>
      </c>
      <c r="B314" s="46" t="s">
        <v>1132</v>
      </c>
    </row>
    <row r="315" spans="1:2" ht="17" x14ac:dyDescent="0.2">
      <c r="A315" s="38" t="s">
        <v>1133</v>
      </c>
      <c r="B315" s="46" t="s">
        <v>1134</v>
      </c>
    </row>
    <row r="316" spans="1:2" ht="17" x14ac:dyDescent="0.2">
      <c r="A316" s="38" t="s">
        <v>1135</v>
      </c>
      <c r="B316" s="46" t="s">
        <v>1136</v>
      </c>
    </row>
    <row r="317" spans="1:2" ht="17" x14ac:dyDescent="0.2">
      <c r="A317" s="38" t="s">
        <v>541</v>
      </c>
      <c r="B317" s="46" t="s">
        <v>1137</v>
      </c>
    </row>
    <row r="318" spans="1:2" ht="17" x14ac:dyDescent="0.2">
      <c r="A318" s="38" t="s">
        <v>556</v>
      </c>
      <c r="B318" s="46" t="s">
        <v>1138</v>
      </c>
    </row>
    <row r="319" spans="1:2" ht="17" x14ac:dyDescent="0.2">
      <c r="A319" s="38" t="s">
        <v>1139</v>
      </c>
      <c r="B319" s="46" t="s">
        <v>1140</v>
      </c>
    </row>
    <row r="320" spans="1:2" ht="17" x14ac:dyDescent="0.2">
      <c r="A320" s="38" t="s">
        <v>1141</v>
      </c>
      <c r="B320" s="46" t="s">
        <v>1142</v>
      </c>
    </row>
    <row r="321" spans="1:2" ht="17" x14ac:dyDescent="0.2">
      <c r="A321" s="38" t="s">
        <v>551</v>
      </c>
      <c r="B321" s="46" t="s">
        <v>1143</v>
      </c>
    </row>
    <row r="322" spans="1:2" ht="17" x14ac:dyDescent="0.2">
      <c r="A322" s="38" t="s">
        <v>1144</v>
      </c>
      <c r="B322" s="46" t="s">
        <v>1145</v>
      </c>
    </row>
    <row r="323" spans="1:2" ht="17" x14ac:dyDescent="0.2">
      <c r="A323" s="38" t="s">
        <v>1146</v>
      </c>
      <c r="B323" s="46" t="s">
        <v>1147</v>
      </c>
    </row>
    <row r="324" spans="1:2" ht="17" x14ac:dyDescent="0.2">
      <c r="A324" s="38" t="s">
        <v>1148</v>
      </c>
      <c r="B324" s="46" t="s">
        <v>1149</v>
      </c>
    </row>
    <row r="325" spans="1:2" ht="17" x14ac:dyDescent="0.2">
      <c r="A325" s="38" t="s">
        <v>1150</v>
      </c>
      <c r="B325" s="46" t="s">
        <v>1151</v>
      </c>
    </row>
    <row r="326" spans="1:2" ht="17" x14ac:dyDescent="0.2">
      <c r="A326" s="38" t="s">
        <v>1152</v>
      </c>
      <c r="B326" s="46" t="s">
        <v>1153</v>
      </c>
    </row>
    <row r="327" spans="1:2" ht="17" x14ac:dyDescent="0.2">
      <c r="A327" s="38" t="s">
        <v>1154</v>
      </c>
      <c r="B327" s="47" t="s">
        <v>1155</v>
      </c>
    </row>
    <row r="328" spans="1:2" ht="17" x14ac:dyDescent="0.2">
      <c r="A328" s="38" t="s">
        <v>1156</v>
      </c>
      <c r="B328" s="47" t="s">
        <v>1157</v>
      </c>
    </row>
    <row r="329" spans="1:2" ht="17" x14ac:dyDescent="0.2">
      <c r="A329" s="38" t="s">
        <v>1158</v>
      </c>
      <c r="B329" s="47" t="s">
        <v>1159</v>
      </c>
    </row>
    <row r="330" spans="1:2" ht="17" x14ac:dyDescent="0.2">
      <c r="A330" s="38" t="s">
        <v>533</v>
      </c>
      <c r="B330" s="47" t="s">
        <v>1160</v>
      </c>
    </row>
    <row r="331" spans="1:2" ht="17" x14ac:dyDescent="0.2">
      <c r="A331" s="38" t="s">
        <v>1161</v>
      </c>
      <c r="B331" s="47" t="s">
        <v>1162</v>
      </c>
    </row>
    <row r="332" spans="1:2" ht="17" x14ac:dyDescent="0.2">
      <c r="A332" s="38" t="s">
        <v>1163</v>
      </c>
      <c r="B332" s="47" t="s">
        <v>1164</v>
      </c>
    </row>
    <row r="333" spans="1:2" ht="17" x14ac:dyDescent="0.2">
      <c r="A333" s="38" t="s">
        <v>1165</v>
      </c>
      <c r="B333" s="47" t="s">
        <v>1166</v>
      </c>
    </row>
    <row r="334" spans="1:2" ht="17" x14ac:dyDescent="0.2">
      <c r="A334" s="38" t="s">
        <v>554</v>
      </c>
      <c r="B334" s="47" t="s">
        <v>1167</v>
      </c>
    </row>
    <row r="335" spans="1:2" ht="17" x14ac:dyDescent="0.2">
      <c r="A335" s="38" t="s">
        <v>1168</v>
      </c>
      <c r="B335" s="47" t="s">
        <v>1169</v>
      </c>
    </row>
    <row r="336" spans="1:2" ht="17" x14ac:dyDescent="0.2">
      <c r="A336" s="38" t="s">
        <v>1170</v>
      </c>
      <c r="B336" s="47" t="s">
        <v>1171</v>
      </c>
    </row>
    <row r="337" spans="1:2" ht="17" x14ac:dyDescent="0.2">
      <c r="A337" s="38" t="s">
        <v>1172</v>
      </c>
      <c r="B337" s="47" t="s">
        <v>1173</v>
      </c>
    </row>
    <row r="338" spans="1:2" ht="17" x14ac:dyDescent="0.2">
      <c r="A338" s="38" t="s">
        <v>1174</v>
      </c>
      <c r="B338" s="47" t="s">
        <v>1175</v>
      </c>
    </row>
    <row r="339" spans="1:2" ht="17" x14ac:dyDescent="0.2">
      <c r="A339" s="38" t="s">
        <v>1176</v>
      </c>
      <c r="B339" s="47" t="s">
        <v>1177</v>
      </c>
    </row>
    <row r="340" spans="1:2" ht="17" x14ac:dyDescent="0.2">
      <c r="A340" s="38" t="s">
        <v>1178</v>
      </c>
      <c r="B340" s="47" t="s">
        <v>1179</v>
      </c>
    </row>
    <row r="341" spans="1:2" ht="17" x14ac:dyDescent="0.2">
      <c r="A341" s="38" t="s">
        <v>1180</v>
      </c>
      <c r="B341" s="47" t="s">
        <v>1181</v>
      </c>
    </row>
    <row r="342" spans="1:2" ht="17" x14ac:dyDescent="0.2">
      <c r="A342" s="38" t="s">
        <v>542</v>
      </c>
      <c r="B342" s="47" t="s">
        <v>1182</v>
      </c>
    </row>
    <row r="343" spans="1:2" ht="17" x14ac:dyDescent="0.2">
      <c r="A343" s="38" t="s">
        <v>1183</v>
      </c>
      <c r="B343" s="47" t="s">
        <v>1184</v>
      </c>
    </row>
    <row r="344" spans="1:2" ht="17" x14ac:dyDescent="0.2">
      <c r="A344" s="38" t="s">
        <v>1185</v>
      </c>
      <c r="B344" s="47" t="s">
        <v>1186</v>
      </c>
    </row>
    <row r="345" spans="1:2" ht="17" x14ac:dyDescent="0.2">
      <c r="A345" s="38" t="s">
        <v>559</v>
      </c>
      <c r="B345" s="47" t="s">
        <v>1187</v>
      </c>
    </row>
    <row r="346" spans="1:2" ht="17" x14ac:dyDescent="0.2">
      <c r="A346" s="38" t="s">
        <v>1188</v>
      </c>
      <c r="B346" s="47" t="s">
        <v>1189</v>
      </c>
    </row>
    <row r="347" spans="1:2" ht="17" x14ac:dyDescent="0.2">
      <c r="A347" s="38" t="s">
        <v>1190</v>
      </c>
      <c r="B347" s="47" t="s">
        <v>1191</v>
      </c>
    </row>
    <row r="348" spans="1:2" ht="17" x14ac:dyDescent="0.2">
      <c r="A348" s="38" t="s">
        <v>1192</v>
      </c>
      <c r="B348" s="47" t="s">
        <v>1193</v>
      </c>
    </row>
    <row r="349" spans="1:2" ht="17" x14ac:dyDescent="0.2">
      <c r="A349" s="38" t="s">
        <v>1194</v>
      </c>
      <c r="B349" s="47" t="s">
        <v>1195</v>
      </c>
    </row>
    <row r="350" spans="1:2" ht="17" x14ac:dyDescent="0.2">
      <c r="A350" s="38" t="s">
        <v>1196</v>
      </c>
      <c r="B350" s="47" t="s">
        <v>1197</v>
      </c>
    </row>
    <row r="351" spans="1:2" ht="17" x14ac:dyDescent="0.2">
      <c r="A351" s="38" t="s">
        <v>1198</v>
      </c>
      <c r="B351" s="47" t="s">
        <v>1199</v>
      </c>
    </row>
    <row r="352" spans="1:2" ht="17" x14ac:dyDescent="0.2">
      <c r="A352" s="38" t="s">
        <v>536</v>
      </c>
      <c r="B352" s="47" t="s">
        <v>1200</v>
      </c>
    </row>
    <row r="353" spans="1:2" ht="17" x14ac:dyDescent="0.2">
      <c r="A353" s="38" t="s">
        <v>1201</v>
      </c>
      <c r="B353" s="47" t="s">
        <v>1202</v>
      </c>
    </row>
    <row r="354" spans="1:2" ht="17" x14ac:dyDescent="0.2">
      <c r="A354" s="38" t="s">
        <v>1203</v>
      </c>
      <c r="B354" s="47" t="s">
        <v>1204</v>
      </c>
    </row>
    <row r="355" spans="1:2" ht="17" x14ac:dyDescent="0.2">
      <c r="A355" s="38" t="s">
        <v>1205</v>
      </c>
      <c r="B355" s="46" t="s">
        <v>1206</v>
      </c>
    </row>
    <row r="356" spans="1:2" ht="45" x14ac:dyDescent="0.2">
      <c r="A356" s="40" t="s">
        <v>523</v>
      </c>
      <c r="B356" s="47" t="s">
        <v>1207</v>
      </c>
    </row>
    <row r="357" spans="1:2" ht="150" x14ac:dyDescent="0.2">
      <c r="A357" s="40" t="s">
        <v>525</v>
      </c>
      <c r="B357" s="47" t="s">
        <v>1208</v>
      </c>
    </row>
    <row r="358" spans="1:2" ht="150" x14ac:dyDescent="0.2">
      <c r="A358" s="40" t="s">
        <v>532</v>
      </c>
      <c r="B358" s="47" t="s">
        <v>1209</v>
      </c>
    </row>
    <row r="359" spans="1:2" ht="34" x14ac:dyDescent="0.2">
      <c r="A359" s="38" t="s">
        <v>534</v>
      </c>
      <c r="B359" s="47" t="s">
        <v>1210</v>
      </c>
    </row>
    <row r="360" spans="1:2" ht="30" x14ac:dyDescent="0.2">
      <c r="A360" s="40" t="s">
        <v>537</v>
      </c>
      <c r="B360" s="47" t="s">
        <v>1211</v>
      </c>
    </row>
    <row r="361" spans="1:2" ht="34" x14ac:dyDescent="0.2">
      <c r="A361" s="38" t="s">
        <v>539</v>
      </c>
      <c r="B361" s="47" t="s">
        <v>1212</v>
      </c>
    </row>
    <row r="362" spans="1:2" ht="51" x14ac:dyDescent="0.2">
      <c r="A362" s="38" t="s">
        <v>543</v>
      </c>
      <c r="B362" s="47" t="s">
        <v>1213</v>
      </c>
    </row>
    <row r="363" spans="1:2" ht="34" x14ac:dyDescent="0.2">
      <c r="A363" s="38" t="s">
        <v>544</v>
      </c>
      <c r="B363" s="47" t="s">
        <v>1214</v>
      </c>
    </row>
    <row r="364" spans="1:2" ht="51" x14ac:dyDescent="0.2">
      <c r="A364" s="38" t="s">
        <v>547</v>
      </c>
      <c r="B364" s="47" t="s">
        <v>1215</v>
      </c>
    </row>
    <row r="365" spans="1:2" ht="90" x14ac:dyDescent="0.2">
      <c r="A365" s="40" t="s">
        <v>550</v>
      </c>
      <c r="B365" s="47" t="s">
        <v>1216</v>
      </c>
    </row>
    <row r="366" spans="1:2" ht="45" x14ac:dyDescent="0.2">
      <c r="A366" s="40" t="s">
        <v>552</v>
      </c>
      <c r="B366" s="47" t="s">
        <v>1217</v>
      </c>
    </row>
    <row r="367" spans="1:2" ht="34" x14ac:dyDescent="0.2">
      <c r="A367" s="38" t="s">
        <v>553</v>
      </c>
      <c r="B367" s="47" t="s">
        <v>1218</v>
      </c>
    </row>
    <row r="368" spans="1:2" ht="34" x14ac:dyDescent="0.2">
      <c r="A368" s="38" t="s">
        <v>555</v>
      </c>
      <c r="B368" s="47" t="s">
        <v>1219</v>
      </c>
    </row>
    <row r="369" spans="1:2" ht="45" x14ac:dyDescent="0.2">
      <c r="A369" s="40" t="s">
        <v>560</v>
      </c>
      <c r="B369" s="47" t="s">
        <v>1220</v>
      </c>
    </row>
    <row r="370" spans="1:2" ht="45" x14ac:dyDescent="0.2">
      <c r="A370" s="40" t="s">
        <v>561</v>
      </c>
      <c r="B370" s="47" t="s">
        <v>1221</v>
      </c>
    </row>
    <row r="371" spans="1:2" x14ac:dyDescent="0.2">
      <c r="A371" s="49" t="s">
        <v>1222</v>
      </c>
      <c r="B371" s="55" t="s">
        <v>1223</v>
      </c>
    </row>
    <row r="372" spans="1:2" x14ac:dyDescent="0.2">
      <c r="A372" s="49" t="s">
        <v>1224</v>
      </c>
      <c r="B372" s="55" t="s">
        <v>1225</v>
      </c>
    </row>
    <row r="373" spans="1:2" x14ac:dyDescent="0.2">
      <c r="A373" s="49" t="s">
        <v>1226</v>
      </c>
      <c r="B373" s="55" t="s">
        <v>1227</v>
      </c>
    </row>
    <row r="374" spans="1:2" x14ac:dyDescent="0.2">
      <c r="A374" s="49" t="s">
        <v>1228</v>
      </c>
      <c r="B374" s="55" t="s">
        <v>1229</v>
      </c>
    </row>
    <row r="375" spans="1:2" x14ac:dyDescent="0.2">
      <c r="A375" s="49" t="s">
        <v>1230</v>
      </c>
      <c r="B375" s="55" t="s">
        <v>1231</v>
      </c>
    </row>
    <row r="376" spans="1:2" x14ac:dyDescent="0.2">
      <c r="A376" s="49" t="s">
        <v>1232</v>
      </c>
      <c r="B376" s="55" t="s">
        <v>1233</v>
      </c>
    </row>
    <row r="377" spans="1:2" x14ac:dyDescent="0.2">
      <c r="A377" s="50" t="s">
        <v>1234</v>
      </c>
      <c r="B377" s="54" t="s">
        <v>1235</v>
      </c>
    </row>
    <row r="378" spans="1:2" x14ac:dyDescent="0.2">
      <c r="A378" s="49" t="s">
        <v>1236</v>
      </c>
      <c r="B378" s="55" t="s">
        <v>1237</v>
      </c>
    </row>
    <row r="379" spans="1:2" x14ac:dyDescent="0.2">
      <c r="A379" s="49" t="s">
        <v>1238</v>
      </c>
      <c r="B379" s="55" t="s">
        <v>1239</v>
      </c>
    </row>
    <row r="380" spans="1:2" x14ac:dyDescent="0.2">
      <c r="A380" s="49" t="s">
        <v>1240</v>
      </c>
      <c r="B380" s="55" t="s">
        <v>1241</v>
      </c>
    </row>
    <row r="381" spans="1:2" x14ac:dyDescent="0.2">
      <c r="A381" s="49" t="s">
        <v>1242</v>
      </c>
      <c r="B381" s="55" t="s">
        <v>1243</v>
      </c>
    </row>
    <row r="382" spans="1:2" x14ac:dyDescent="0.2">
      <c r="A382" s="49" t="s">
        <v>1244</v>
      </c>
      <c r="B382" s="55" t="s">
        <v>1245</v>
      </c>
    </row>
    <row r="383" spans="1:2" x14ac:dyDescent="0.2">
      <c r="A383" s="49" t="s">
        <v>1246</v>
      </c>
      <c r="B383" s="55" t="s">
        <v>1247</v>
      </c>
    </row>
    <row r="384" spans="1:2" x14ac:dyDescent="0.2">
      <c r="A384" s="49" t="s">
        <v>1248</v>
      </c>
      <c r="B384" s="55" t="s">
        <v>1249</v>
      </c>
    </row>
    <row r="385" spans="1:2" x14ac:dyDescent="0.2">
      <c r="A385" s="49" t="s">
        <v>1250</v>
      </c>
      <c r="B385" s="56" t="s">
        <v>1251</v>
      </c>
    </row>
    <row r="386" spans="1:2" x14ac:dyDescent="0.2">
      <c r="A386" s="49" t="s">
        <v>1252</v>
      </c>
      <c r="B386" s="55" t="s">
        <v>1249</v>
      </c>
    </row>
    <row r="387" spans="1:2" x14ac:dyDescent="0.2">
      <c r="A387" s="49" t="s">
        <v>1253</v>
      </c>
      <c r="B387" s="55" t="s">
        <v>1254</v>
      </c>
    </row>
    <row r="388" spans="1:2" x14ac:dyDescent="0.2">
      <c r="A388" s="49" t="s">
        <v>1255</v>
      </c>
      <c r="B388" s="55" t="s">
        <v>1256</v>
      </c>
    </row>
    <row r="389" spans="1:2" x14ac:dyDescent="0.2">
      <c r="A389" s="49" t="s">
        <v>1257</v>
      </c>
      <c r="B389" s="55" t="s">
        <v>1258</v>
      </c>
    </row>
    <row r="390" spans="1:2" x14ac:dyDescent="0.2">
      <c r="A390" s="49" t="s">
        <v>1259</v>
      </c>
      <c r="B390" s="55" t="s">
        <v>1260</v>
      </c>
    </row>
    <row r="391" spans="1:2" x14ac:dyDescent="0.2">
      <c r="A391" s="49" t="s">
        <v>624</v>
      </c>
      <c r="B391" s="55" t="s">
        <v>1261</v>
      </c>
    </row>
    <row r="392" spans="1:2" x14ac:dyDescent="0.2">
      <c r="A392" s="49" t="s">
        <v>1262</v>
      </c>
      <c r="B392" s="55" t="s">
        <v>1263</v>
      </c>
    </row>
    <row r="393" spans="1:2" x14ac:dyDescent="0.2">
      <c r="A393" s="49" t="s">
        <v>1264</v>
      </c>
      <c r="B393" s="55" t="s">
        <v>1265</v>
      </c>
    </row>
    <row r="394" spans="1:2" x14ac:dyDescent="0.2">
      <c r="A394" s="49" t="s">
        <v>1266</v>
      </c>
      <c r="B394" s="55" t="s">
        <v>1267</v>
      </c>
    </row>
    <row r="395" spans="1:2" x14ac:dyDescent="0.2">
      <c r="A395" s="49" t="s">
        <v>1268</v>
      </c>
      <c r="B395" s="55" t="s">
        <v>1269</v>
      </c>
    </row>
    <row r="396" spans="1:2" x14ac:dyDescent="0.2">
      <c r="A396" s="49" t="s">
        <v>1270</v>
      </c>
      <c r="B396" s="55" t="s">
        <v>1271</v>
      </c>
    </row>
    <row r="397" spans="1:2" x14ac:dyDescent="0.2">
      <c r="A397" s="49" t="s">
        <v>1272</v>
      </c>
      <c r="B397" s="55" t="s">
        <v>1273</v>
      </c>
    </row>
    <row r="398" spans="1:2" x14ac:dyDescent="0.2">
      <c r="A398" s="49" t="s">
        <v>1274</v>
      </c>
      <c r="B398" s="56" t="s">
        <v>1275</v>
      </c>
    </row>
    <row r="399" spans="1:2" x14ac:dyDescent="0.2">
      <c r="A399" s="49" t="s">
        <v>1276</v>
      </c>
      <c r="B399" s="55" t="s">
        <v>1277</v>
      </c>
    </row>
    <row r="400" spans="1:2" x14ac:dyDescent="0.2">
      <c r="A400" s="49" t="s">
        <v>1278</v>
      </c>
      <c r="B400" s="55" t="s">
        <v>1279</v>
      </c>
    </row>
    <row r="401" spans="1:2" x14ac:dyDescent="0.2">
      <c r="A401" s="49" t="s">
        <v>1280</v>
      </c>
      <c r="B401" s="55" t="s">
        <v>1281</v>
      </c>
    </row>
    <row r="402" spans="1:2" x14ac:dyDescent="0.2">
      <c r="A402" s="49" t="s">
        <v>1282</v>
      </c>
      <c r="B402" s="55" t="s">
        <v>1249</v>
      </c>
    </row>
    <row r="403" spans="1:2" x14ac:dyDescent="0.2">
      <c r="A403" s="49" t="s">
        <v>1283</v>
      </c>
      <c r="B403" s="56" t="s">
        <v>1284</v>
      </c>
    </row>
    <row r="404" spans="1:2" x14ac:dyDescent="0.2">
      <c r="A404" s="49" t="s">
        <v>1285</v>
      </c>
      <c r="B404" s="55" t="s">
        <v>1286</v>
      </c>
    </row>
    <row r="405" spans="1:2" x14ac:dyDescent="0.2">
      <c r="A405" s="50" t="s">
        <v>1287</v>
      </c>
      <c r="B405" s="54" t="s">
        <v>1288</v>
      </c>
    </row>
    <row r="406" spans="1:2" x14ac:dyDescent="0.2">
      <c r="A406" s="49" t="s">
        <v>1289</v>
      </c>
      <c r="B406" s="55" t="s">
        <v>1290</v>
      </c>
    </row>
    <row r="407" spans="1:2" x14ac:dyDescent="0.2">
      <c r="A407" s="49" t="s">
        <v>1291</v>
      </c>
      <c r="B407" s="55" t="s">
        <v>1292</v>
      </c>
    </row>
    <row r="408" spans="1:2" x14ac:dyDescent="0.2">
      <c r="A408" s="49" t="s">
        <v>1293</v>
      </c>
      <c r="B408" s="55" t="s">
        <v>1294</v>
      </c>
    </row>
    <row r="409" spans="1:2" x14ac:dyDescent="0.2">
      <c r="A409" s="49" t="s">
        <v>1295</v>
      </c>
      <c r="B409" s="55" t="s">
        <v>1296</v>
      </c>
    </row>
    <row r="410" spans="1:2" x14ac:dyDescent="0.2">
      <c r="A410" s="49" t="s">
        <v>1297</v>
      </c>
      <c r="B410" s="55" t="s">
        <v>1298</v>
      </c>
    </row>
    <row r="411" spans="1:2" x14ac:dyDescent="0.2">
      <c r="A411" s="49" t="s">
        <v>1299</v>
      </c>
      <c r="B411" s="55" t="s">
        <v>1300</v>
      </c>
    </row>
    <row r="412" spans="1:2" x14ac:dyDescent="0.2">
      <c r="A412" s="49" t="s">
        <v>1301</v>
      </c>
      <c r="B412" s="55" t="s">
        <v>1302</v>
      </c>
    </row>
    <row r="413" spans="1:2" x14ac:dyDescent="0.2">
      <c r="A413" s="49" t="s">
        <v>1303</v>
      </c>
      <c r="B413" s="55" t="s">
        <v>1304</v>
      </c>
    </row>
    <row r="414" spans="1:2" x14ac:dyDescent="0.2">
      <c r="A414" s="49" t="s">
        <v>1305</v>
      </c>
      <c r="B414" s="55" t="s">
        <v>1306</v>
      </c>
    </row>
    <row r="415" spans="1:2" x14ac:dyDescent="0.2">
      <c r="A415" s="49" t="s">
        <v>1307</v>
      </c>
      <c r="B415" s="55" t="s">
        <v>1308</v>
      </c>
    </row>
    <row r="416" spans="1:2" x14ac:dyDescent="0.2">
      <c r="A416" s="49" t="s">
        <v>1309</v>
      </c>
      <c r="B416" s="55" t="s">
        <v>1310</v>
      </c>
    </row>
    <row r="417" spans="1:2" x14ac:dyDescent="0.2">
      <c r="A417" s="49" t="s">
        <v>1311</v>
      </c>
      <c r="B417" s="55" t="s">
        <v>1312</v>
      </c>
    </row>
    <row r="418" spans="1:2" x14ac:dyDescent="0.2">
      <c r="A418" s="49" t="s">
        <v>1313</v>
      </c>
      <c r="B418" s="55" t="s">
        <v>1314</v>
      </c>
    </row>
    <row r="419" spans="1:2" x14ac:dyDescent="0.2">
      <c r="A419" s="49" t="s">
        <v>1315</v>
      </c>
      <c r="B419" s="55" t="s">
        <v>1316</v>
      </c>
    </row>
    <row r="420" spans="1:2" x14ac:dyDescent="0.2">
      <c r="A420" s="49" t="s">
        <v>1317</v>
      </c>
      <c r="B420" s="56" t="s">
        <v>1318</v>
      </c>
    </row>
    <row r="421" spans="1:2" x14ac:dyDescent="0.2">
      <c r="A421" s="49" t="s">
        <v>1319</v>
      </c>
      <c r="B421" s="55" t="s">
        <v>1320</v>
      </c>
    </row>
    <row r="422" spans="1:2" x14ac:dyDescent="0.2">
      <c r="A422" s="49" t="s">
        <v>1321</v>
      </c>
      <c r="B422" s="55" t="s">
        <v>1322</v>
      </c>
    </row>
    <row r="423" spans="1:2" x14ac:dyDescent="0.2">
      <c r="A423" s="49" t="s">
        <v>1323</v>
      </c>
      <c r="B423" s="55" t="s">
        <v>1249</v>
      </c>
    </row>
    <row r="424" spans="1:2" x14ac:dyDescent="0.2">
      <c r="A424" s="49" t="s">
        <v>1324</v>
      </c>
      <c r="B424" s="55" t="s">
        <v>1325</v>
      </c>
    </row>
    <row r="425" spans="1:2" x14ac:dyDescent="0.2">
      <c r="A425" s="49" t="s">
        <v>1326</v>
      </c>
      <c r="B425" s="55" t="s">
        <v>1327</v>
      </c>
    </row>
    <row r="426" spans="1:2" x14ac:dyDescent="0.2">
      <c r="A426" s="49" t="s">
        <v>1328</v>
      </c>
      <c r="B426" s="55" t="s">
        <v>1329</v>
      </c>
    </row>
    <row r="427" spans="1:2" x14ac:dyDescent="0.2">
      <c r="A427" s="49" t="s">
        <v>1330</v>
      </c>
      <c r="B427" s="55" t="s">
        <v>1331</v>
      </c>
    </row>
    <row r="428" spans="1:2" x14ac:dyDescent="0.2">
      <c r="A428" s="49" t="s">
        <v>1332</v>
      </c>
      <c r="B428" s="55" t="s">
        <v>1333</v>
      </c>
    </row>
    <row r="429" spans="1:2" x14ac:dyDescent="0.2">
      <c r="A429" s="49" t="s">
        <v>1334</v>
      </c>
      <c r="B429" s="56" t="s">
        <v>1335</v>
      </c>
    </row>
    <row r="430" spans="1:2" x14ac:dyDescent="0.2">
      <c r="A430" s="49" t="s">
        <v>1336</v>
      </c>
      <c r="B430" s="55" t="s">
        <v>1337</v>
      </c>
    </row>
    <row r="431" spans="1:2" x14ac:dyDescent="0.2">
      <c r="A431" s="49" t="s">
        <v>1338</v>
      </c>
      <c r="B431" s="55" t="s">
        <v>1339</v>
      </c>
    </row>
    <row r="432" spans="1:2" x14ac:dyDescent="0.2">
      <c r="A432" s="49" t="s">
        <v>1340</v>
      </c>
      <c r="B432" s="55" t="s">
        <v>1341</v>
      </c>
    </row>
    <row r="433" spans="1:2" x14ac:dyDescent="0.2">
      <c r="A433" s="49" t="s">
        <v>1342</v>
      </c>
      <c r="B433" s="55" t="s">
        <v>1343</v>
      </c>
    </row>
    <row r="434" spans="1:2" x14ac:dyDescent="0.2">
      <c r="A434" s="49" t="s">
        <v>1344</v>
      </c>
      <c r="B434" s="55" t="s">
        <v>1345</v>
      </c>
    </row>
    <row r="435" spans="1:2" x14ac:dyDescent="0.2">
      <c r="A435" s="49" t="s">
        <v>1346</v>
      </c>
      <c r="B435" s="55" t="s">
        <v>1347</v>
      </c>
    </row>
    <row r="436" spans="1:2" x14ac:dyDescent="0.2">
      <c r="A436" s="49" t="s">
        <v>1348</v>
      </c>
      <c r="B436" s="55" t="s">
        <v>1349</v>
      </c>
    </row>
    <row r="437" spans="1:2" x14ac:dyDescent="0.2">
      <c r="A437" s="49" t="s">
        <v>1350</v>
      </c>
      <c r="B437" s="55" t="s">
        <v>1351</v>
      </c>
    </row>
    <row r="438" spans="1:2" x14ac:dyDescent="0.2">
      <c r="A438" s="49" t="s">
        <v>1352</v>
      </c>
      <c r="B438" s="55" t="s">
        <v>1353</v>
      </c>
    </row>
    <row r="439" spans="1:2" x14ac:dyDescent="0.2">
      <c r="A439" s="49" t="s">
        <v>1354</v>
      </c>
      <c r="B439" s="55" t="s">
        <v>1355</v>
      </c>
    </row>
    <row r="440" spans="1:2" x14ac:dyDescent="0.2">
      <c r="A440" s="49" t="s">
        <v>1356</v>
      </c>
      <c r="B440" s="56" t="s">
        <v>1357</v>
      </c>
    </row>
    <row r="441" spans="1:2" x14ac:dyDescent="0.2">
      <c r="A441" s="49" t="s">
        <v>1358</v>
      </c>
      <c r="B441" s="55" t="s">
        <v>1359</v>
      </c>
    </row>
    <row r="442" spans="1:2" x14ac:dyDescent="0.2">
      <c r="A442" s="49" t="s">
        <v>1360</v>
      </c>
      <c r="B442" s="55" t="s">
        <v>1361</v>
      </c>
    </row>
    <row r="443" spans="1:2" x14ac:dyDescent="0.2">
      <c r="A443" s="49" t="s">
        <v>1362</v>
      </c>
      <c r="B443" s="55" t="s">
        <v>1363</v>
      </c>
    </row>
    <row r="444" spans="1:2" x14ac:dyDescent="0.2">
      <c r="A444" s="49" t="s">
        <v>1364</v>
      </c>
      <c r="B444" s="55" t="s">
        <v>1249</v>
      </c>
    </row>
    <row r="445" spans="1:2" x14ac:dyDescent="0.2">
      <c r="A445" s="49" t="s">
        <v>1365</v>
      </c>
      <c r="B445" s="55" t="s">
        <v>1366</v>
      </c>
    </row>
    <row r="446" spans="1:2" x14ac:dyDescent="0.2">
      <c r="A446" s="49" t="s">
        <v>1367</v>
      </c>
      <c r="B446" s="55" t="s">
        <v>1368</v>
      </c>
    </row>
    <row r="447" spans="1:2" x14ac:dyDescent="0.2">
      <c r="A447" s="49" t="s">
        <v>1369</v>
      </c>
      <c r="B447" s="55" t="s">
        <v>1370</v>
      </c>
    </row>
    <row r="448" spans="1:2" x14ac:dyDescent="0.2">
      <c r="A448" s="49" t="s">
        <v>1371</v>
      </c>
      <c r="B448" s="55" t="s">
        <v>1372</v>
      </c>
    </row>
    <row r="449" spans="1:2" x14ac:dyDescent="0.2">
      <c r="A449" s="49" t="s">
        <v>1373</v>
      </c>
      <c r="B449" s="56" t="s">
        <v>1374</v>
      </c>
    </row>
    <row r="450" spans="1:2" x14ac:dyDescent="0.2">
      <c r="A450" s="49" t="s">
        <v>1375</v>
      </c>
      <c r="B450" s="55" t="s">
        <v>1376</v>
      </c>
    </row>
    <row r="451" spans="1:2" x14ac:dyDescent="0.2">
      <c r="A451" s="49" t="s">
        <v>1377</v>
      </c>
      <c r="B451" s="55" t="s">
        <v>1378</v>
      </c>
    </row>
    <row r="452" spans="1:2" x14ac:dyDescent="0.2">
      <c r="A452" s="49" t="s">
        <v>1379</v>
      </c>
      <c r="B452" s="55" t="s">
        <v>1380</v>
      </c>
    </row>
    <row r="453" spans="1:2" x14ac:dyDescent="0.2">
      <c r="A453" s="49" t="s">
        <v>1381</v>
      </c>
      <c r="B453" s="56" t="s">
        <v>1382</v>
      </c>
    </row>
    <row r="454" spans="1:2" x14ac:dyDescent="0.2">
      <c r="A454" s="49" t="s">
        <v>1383</v>
      </c>
      <c r="B454" s="56" t="s">
        <v>1384</v>
      </c>
    </row>
    <row r="455" spans="1:2" x14ac:dyDescent="0.2">
      <c r="A455" s="49" t="s">
        <v>1385</v>
      </c>
      <c r="B455" s="55" t="s">
        <v>1386</v>
      </c>
    </row>
    <row r="456" spans="1:2" x14ac:dyDescent="0.2">
      <c r="A456" s="49" t="s">
        <v>1387</v>
      </c>
      <c r="B456" s="55" t="s">
        <v>1388</v>
      </c>
    </row>
    <row r="457" spans="1:2" x14ac:dyDescent="0.2">
      <c r="A457" s="49" t="s">
        <v>1389</v>
      </c>
      <c r="B457" s="55" t="s">
        <v>1390</v>
      </c>
    </row>
    <row r="458" spans="1:2" x14ac:dyDescent="0.2">
      <c r="A458" s="53" t="s">
        <v>612</v>
      </c>
      <c r="B458" s="52" t="s">
        <v>1391</v>
      </c>
    </row>
    <row r="459" spans="1:2" x14ac:dyDescent="0.2">
      <c r="A459" s="49" t="s">
        <v>1392</v>
      </c>
      <c r="B459" s="55" t="s">
        <v>1393</v>
      </c>
    </row>
    <row r="460" spans="1:2" x14ac:dyDescent="0.2">
      <c r="A460" s="49" t="s">
        <v>1394</v>
      </c>
      <c r="B460" s="55" t="s">
        <v>1395</v>
      </c>
    </row>
    <row r="461" spans="1:2" x14ac:dyDescent="0.2">
      <c r="A461" s="49" t="s">
        <v>1396</v>
      </c>
      <c r="B461" s="55" t="s">
        <v>1397</v>
      </c>
    </row>
    <row r="462" spans="1:2" x14ac:dyDescent="0.2">
      <c r="A462" s="49" t="s">
        <v>1398</v>
      </c>
      <c r="B462" s="55" t="s">
        <v>1399</v>
      </c>
    </row>
    <row r="463" spans="1:2" x14ac:dyDescent="0.2">
      <c r="A463" s="49" t="s">
        <v>1400</v>
      </c>
      <c r="B463" s="55" t="s">
        <v>1401</v>
      </c>
    </row>
    <row r="464" spans="1:2" x14ac:dyDescent="0.2">
      <c r="A464" s="49" t="s">
        <v>1402</v>
      </c>
      <c r="B464" s="55" t="s">
        <v>1403</v>
      </c>
    </row>
    <row r="465" spans="1:2" x14ac:dyDescent="0.2">
      <c r="A465" s="49" t="s">
        <v>1404</v>
      </c>
      <c r="B465" s="55" t="s">
        <v>1405</v>
      </c>
    </row>
    <row r="466" spans="1:2" x14ac:dyDescent="0.2">
      <c r="A466" s="49" t="s">
        <v>1406</v>
      </c>
      <c r="B466" s="55" t="s">
        <v>1407</v>
      </c>
    </row>
    <row r="467" spans="1:2" x14ac:dyDescent="0.2">
      <c r="A467" s="49" t="s">
        <v>1408</v>
      </c>
      <c r="B467" s="55" t="s">
        <v>1409</v>
      </c>
    </row>
    <row r="468" spans="1:2" x14ac:dyDescent="0.2">
      <c r="A468" s="49" t="s">
        <v>1410</v>
      </c>
      <c r="B468" s="55" t="s">
        <v>1411</v>
      </c>
    </row>
    <row r="469" spans="1:2" x14ac:dyDescent="0.2">
      <c r="A469" s="49" t="s">
        <v>1412</v>
      </c>
      <c r="B469" s="55" t="s">
        <v>1413</v>
      </c>
    </row>
    <row r="470" spans="1:2" x14ac:dyDescent="0.2">
      <c r="A470" s="49" t="s">
        <v>1414</v>
      </c>
      <c r="B470" s="55" t="s">
        <v>1415</v>
      </c>
    </row>
    <row r="471" spans="1:2" x14ac:dyDescent="0.2">
      <c r="A471" s="49" t="s">
        <v>1416</v>
      </c>
      <c r="B471" s="55" t="s">
        <v>1417</v>
      </c>
    </row>
    <row r="472" spans="1:2" x14ac:dyDescent="0.2">
      <c r="A472" s="49" t="s">
        <v>1418</v>
      </c>
      <c r="B472" s="55" t="s">
        <v>1419</v>
      </c>
    </row>
    <row r="473" spans="1:2" x14ac:dyDescent="0.2">
      <c r="A473" s="49" t="s">
        <v>1420</v>
      </c>
      <c r="B473" s="55" t="s">
        <v>1421</v>
      </c>
    </row>
    <row r="474" spans="1:2" x14ac:dyDescent="0.2">
      <c r="A474" s="49" t="s">
        <v>1422</v>
      </c>
      <c r="B474" s="56" t="s">
        <v>1423</v>
      </c>
    </row>
    <row r="475" spans="1:2" x14ac:dyDescent="0.2">
      <c r="A475" s="49" t="s">
        <v>1424</v>
      </c>
      <c r="B475" s="55" t="s">
        <v>1425</v>
      </c>
    </row>
    <row r="476" spans="1:2" x14ac:dyDescent="0.2">
      <c r="A476" s="49" t="s">
        <v>1426</v>
      </c>
      <c r="B476" s="55" t="s">
        <v>1427</v>
      </c>
    </row>
    <row r="477" spans="1:2" x14ac:dyDescent="0.2">
      <c r="A477" s="49" t="s">
        <v>1428</v>
      </c>
      <c r="B477" s="55" t="s">
        <v>1429</v>
      </c>
    </row>
    <row r="478" spans="1:2" x14ac:dyDescent="0.2">
      <c r="A478" s="49" t="s">
        <v>1430</v>
      </c>
      <c r="B478" s="55" t="s">
        <v>1431</v>
      </c>
    </row>
    <row r="479" spans="1:2" x14ac:dyDescent="0.2">
      <c r="A479" s="49" t="s">
        <v>1432</v>
      </c>
      <c r="B479" s="55" t="s">
        <v>1433</v>
      </c>
    </row>
    <row r="480" spans="1:2" x14ac:dyDescent="0.2">
      <c r="A480" s="49" t="s">
        <v>1434</v>
      </c>
      <c r="B480" s="55" t="s">
        <v>1435</v>
      </c>
    </row>
    <row r="481" spans="1:2" x14ac:dyDescent="0.2">
      <c r="A481" s="49" t="s">
        <v>1436</v>
      </c>
      <c r="B481" s="55" t="s">
        <v>1437</v>
      </c>
    </row>
    <row r="482" spans="1:2" x14ac:dyDescent="0.2">
      <c r="A482" s="49" t="s">
        <v>1438</v>
      </c>
      <c r="B482" s="55" t="s">
        <v>1439</v>
      </c>
    </row>
    <row r="483" spans="1:2" x14ac:dyDescent="0.2">
      <c r="A483" s="49" t="s">
        <v>1440</v>
      </c>
      <c r="B483" s="55" t="s">
        <v>1441</v>
      </c>
    </row>
    <row r="484" spans="1:2" x14ac:dyDescent="0.2">
      <c r="A484" s="49" t="s">
        <v>1442</v>
      </c>
      <c r="B484" s="55" t="s">
        <v>1443</v>
      </c>
    </row>
    <row r="485" spans="1:2" x14ac:dyDescent="0.2">
      <c r="A485" s="49" t="s">
        <v>1444</v>
      </c>
      <c r="B485" s="55" t="s">
        <v>1445</v>
      </c>
    </row>
    <row r="486" spans="1:2" x14ac:dyDescent="0.2">
      <c r="A486" s="49" t="s">
        <v>1446</v>
      </c>
      <c r="B486" s="55" t="s">
        <v>1447</v>
      </c>
    </row>
    <row r="487" spans="1:2" x14ac:dyDescent="0.2">
      <c r="A487" s="49" t="s">
        <v>1448</v>
      </c>
      <c r="B487" s="55" t="s">
        <v>1449</v>
      </c>
    </row>
    <row r="488" spans="1:2" x14ac:dyDescent="0.2">
      <c r="A488" s="49" t="s">
        <v>1450</v>
      </c>
      <c r="B488" s="55" t="s">
        <v>1451</v>
      </c>
    </row>
    <row r="489" spans="1:2" x14ac:dyDescent="0.2">
      <c r="A489" s="49" t="s">
        <v>1452</v>
      </c>
      <c r="B489" s="56" t="s">
        <v>1453</v>
      </c>
    </row>
    <row r="490" spans="1:2" x14ac:dyDescent="0.2">
      <c r="A490" s="49" t="s">
        <v>1454</v>
      </c>
      <c r="B490" s="55" t="s">
        <v>1455</v>
      </c>
    </row>
    <row r="491" spans="1:2" x14ac:dyDescent="0.2">
      <c r="A491" s="49" t="s">
        <v>1456</v>
      </c>
      <c r="B491" s="55" t="s">
        <v>1457</v>
      </c>
    </row>
    <row r="492" spans="1:2" x14ac:dyDescent="0.2">
      <c r="A492" s="49" t="s">
        <v>1458</v>
      </c>
      <c r="B492" s="55" t="s">
        <v>1459</v>
      </c>
    </row>
    <row r="493" spans="1:2" x14ac:dyDescent="0.2">
      <c r="A493" s="49" t="s">
        <v>1460</v>
      </c>
      <c r="B493" s="55" t="s">
        <v>1461</v>
      </c>
    </row>
    <row r="494" spans="1:2" x14ac:dyDescent="0.2">
      <c r="A494" s="49" t="s">
        <v>1462</v>
      </c>
      <c r="B494" s="55" t="s">
        <v>1463</v>
      </c>
    </row>
    <row r="495" spans="1:2" x14ac:dyDescent="0.2">
      <c r="A495" s="49" t="s">
        <v>1464</v>
      </c>
      <c r="B495" s="55" t="s">
        <v>1249</v>
      </c>
    </row>
    <row r="496" spans="1:2" x14ac:dyDescent="0.2">
      <c r="A496" s="49" t="s">
        <v>1465</v>
      </c>
      <c r="B496" s="55" t="s">
        <v>1466</v>
      </c>
    </row>
    <row r="497" spans="1:2" x14ac:dyDescent="0.2">
      <c r="A497" s="49" t="s">
        <v>1467</v>
      </c>
      <c r="B497" s="55" t="s">
        <v>1468</v>
      </c>
    </row>
    <row r="498" spans="1:2" x14ac:dyDescent="0.2">
      <c r="A498" s="49" t="s">
        <v>1469</v>
      </c>
      <c r="B498" s="55" t="s">
        <v>1470</v>
      </c>
    </row>
    <row r="499" spans="1:2" x14ac:dyDescent="0.2">
      <c r="A499" s="49" t="s">
        <v>1471</v>
      </c>
      <c r="B499" s="55" t="s">
        <v>1472</v>
      </c>
    </row>
    <row r="500" spans="1:2" x14ac:dyDescent="0.2">
      <c r="A500" s="49" t="s">
        <v>1473</v>
      </c>
      <c r="B500" s="55" t="s">
        <v>1474</v>
      </c>
    </row>
    <row r="501" spans="1:2" x14ac:dyDescent="0.2">
      <c r="A501" s="49" t="s">
        <v>1475</v>
      </c>
      <c r="B501" s="55" t="s">
        <v>1476</v>
      </c>
    </row>
    <row r="502" spans="1:2" x14ac:dyDescent="0.2">
      <c r="A502" s="49" t="s">
        <v>1477</v>
      </c>
      <c r="B502" s="55" t="s">
        <v>1478</v>
      </c>
    </row>
    <row r="503" spans="1:2" x14ac:dyDescent="0.2">
      <c r="A503" s="49" t="s">
        <v>1479</v>
      </c>
      <c r="B503" s="55" t="s">
        <v>1480</v>
      </c>
    </row>
    <row r="504" spans="1:2" x14ac:dyDescent="0.2">
      <c r="A504" s="49" t="s">
        <v>1481</v>
      </c>
      <c r="B504" s="55" t="s">
        <v>1482</v>
      </c>
    </row>
    <row r="505" spans="1:2" x14ac:dyDescent="0.2">
      <c r="A505" s="49" t="s">
        <v>1483</v>
      </c>
      <c r="B505" s="55" t="s">
        <v>1484</v>
      </c>
    </row>
    <row r="506" spans="1:2" x14ac:dyDescent="0.2">
      <c r="A506" s="49" t="s">
        <v>1485</v>
      </c>
      <c r="B506" s="55" t="s">
        <v>1486</v>
      </c>
    </row>
    <row r="507" spans="1:2" x14ac:dyDescent="0.2">
      <c r="A507" s="49" t="s">
        <v>1487</v>
      </c>
      <c r="B507" s="55" t="s">
        <v>1488</v>
      </c>
    </row>
    <row r="508" spans="1:2" x14ac:dyDescent="0.2">
      <c r="A508" s="49" t="s">
        <v>1489</v>
      </c>
      <c r="B508" s="55" t="s">
        <v>1490</v>
      </c>
    </row>
    <row r="509" spans="1:2" x14ac:dyDescent="0.2">
      <c r="A509" s="49" t="s">
        <v>1491</v>
      </c>
      <c r="B509" s="55" t="s">
        <v>1492</v>
      </c>
    </row>
    <row r="510" spans="1:2" x14ac:dyDescent="0.2">
      <c r="A510" s="49" t="s">
        <v>1493</v>
      </c>
      <c r="B510" s="55" t="s">
        <v>1494</v>
      </c>
    </row>
    <row r="511" spans="1:2" x14ac:dyDescent="0.2">
      <c r="A511" s="49" t="s">
        <v>1495</v>
      </c>
      <c r="B511" s="55" t="s">
        <v>1249</v>
      </c>
    </row>
    <row r="512" spans="1:2" x14ac:dyDescent="0.2">
      <c r="A512" s="49" t="s">
        <v>1496</v>
      </c>
      <c r="B512" s="55" t="s">
        <v>1497</v>
      </c>
    </row>
    <row r="513" spans="1:2" x14ac:dyDescent="0.2">
      <c r="A513" s="49" t="s">
        <v>1498</v>
      </c>
      <c r="B513" s="55" t="s">
        <v>1249</v>
      </c>
    </row>
    <row r="514" spans="1:2" x14ac:dyDescent="0.2">
      <c r="A514" s="49" t="s">
        <v>1499</v>
      </c>
      <c r="B514" s="55" t="s">
        <v>1249</v>
      </c>
    </row>
    <row r="515" spans="1:2" x14ac:dyDescent="0.2">
      <c r="A515" s="49" t="s">
        <v>1500</v>
      </c>
      <c r="B515" s="55" t="s">
        <v>1501</v>
      </c>
    </row>
    <row r="516" spans="1:2" x14ac:dyDescent="0.2">
      <c r="A516" s="49" t="s">
        <v>1502</v>
      </c>
      <c r="B516" s="55" t="s">
        <v>1503</v>
      </c>
    </row>
    <row r="517" spans="1:2" x14ac:dyDescent="0.2">
      <c r="A517" s="49" t="s">
        <v>1504</v>
      </c>
      <c r="B517" s="55" t="s">
        <v>1505</v>
      </c>
    </row>
    <row r="518" spans="1:2" x14ac:dyDescent="0.2">
      <c r="A518" s="49" t="s">
        <v>1506</v>
      </c>
      <c r="B518" s="55" t="s">
        <v>1507</v>
      </c>
    </row>
    <row r="519" spans="1:2" x14ac:dyDescent="0.2">
      <c r="A519" s="49" t="s">
        <v>1508</v>
      </c>
      <c r="B519" s="55" t="s">
        <v>1509</v>
      </c>
    </row>
    <row r="520" spans="1:2" x14ac:dyDescent="0.2">
      <c r="A520" s="49" t="s">
        <v>1510</v>
      </c>
      <c r="B520" s="55" t="s">
        <v>1511</v>
      </c>
    </row>
    <row r="521" spans="1:2" x14ac:dyDescent="0.2">
      <c r="A521" s="49" t="s">
        <v>1512</v>
      </c>
      <c r="B521" s="55" t="s">
        <v>1513</v>
      </c>
    </row>
    <row r="522" spans="1:2" x14ac:dyDescent="0.2">
      <c r="A522" s="49" t="s">
        <v>1514</v>
      </c>
      <c r="B522" s="55" t="s">
        <v>1515</v>
      </c>
    </row>
    <row r="523" spans="1:2" x14ac:dyDescent="0.2">
      <c r="A523" s="49" t="s">
        <v>1516</v>
      </c>
      <c r="B523" s="55" t="s">
        <v>1517</v>
      </c>
    </row>
    <row r="524" spans="1:2" x14ac:dyDescent="0.2">
      <c r="A524" s="49" t="s">
        <v>1518</v>
      </c>
      <c r="B524" s="55" t="s">
        <v>1519</v>
      </c>
    </row>
    <row r="525" spans="1:2" x14ac:dyDescent="0.2">
      <c r="A525" s="49" t="s">
        <v>1520</v>
      </c>
      <c r="B525" s="55" t="s">
        <v>1521</v>
      </c>
    </row>
    <row r="526" spans="1:2" x14ac:dyDescent="0.2">
      <c r="A526" s="49" t="s">
        <v>1522</v>
      </c>
      <c r="B526" s="55" t="s">
        <v>1523</v>
      </c>
    </row>
    <row r="527" spans="1:2" x14ac:dyDescent="0.2">
      <c r="A527" s="49" t="s">
        <v>1524</v>
      </c>
      <c r="B527" s="55" t="s">
        <v>1525</v>
      </c>
    </row>
    <row r="528" spans="1:2" x14ac:dyDescent="0.2">
      <c r="A528" s="49" t="s">
        <v>1526</v>
      </c>
      <c r="B528" s="55" t="s">
        <v>1527</v>
      </c>
    </row>
    <row r="529" spans="1:2" x14ac:dyDescent="0.2">
      <c r="A529" s="49" t="s">
        <v>1528</v>
      </c>
      <c r="B529" s="55" t="s">
        <v>1249</v>
      </c>
    </row>
    <row r="530" spans="1:2" x14ac:dyDescent="0.2">
      <c r="A530" s="49" t="s">
        <v>1529</v>
      </c>
      <c r="B530" s="55" t="s">
        <v>1530</v>
      </c>
    </row>
    <row r="531" spans="1:2" x14ac:dyDescent="0.2">
      <c r="A531" s="49" t="s">
        <v>1531</v>
      </c>
      <c r="B531" s="56" t="s">
        <v>1532</v>
      </c>
    </row>
    <row r="532" spans="1:2" x14ac:dyDescent="0.2">
      <c r="A532" s="49" t="s">
        <v>1533</v>
      </c>
      <c r="B532" s="56" t="s">
        <v>1534</v>
      </c>
    </row>
    <row r="533" spans="1:2" x14ac:dyDescent="0.2">
      <c r="A533" s="49" t="s">
        <v>1535</v>
      </c>
      <c r="B533" s="55" t="s">
        <v>1536</v>
      </c>
    </row>
    <row r="534" spans="1:2" x14ac:dyDescent="0.2">
      <c r="A534" s="49" t="s">
        <v>1537</v>
      </c>
      <c r="B534" s="55" t="s">
        <v>1538</v>
      </c>
    </row>
    <row r="535" spans="1:2" x14ac:dyDescent="0.2">
      <c r="A535" s="49" t="s">
        <v>1539</v>
      </c>
      <c r="B535" s="55" t="s">
        <v>1540</v>
      </c>
    </row>
    <row r="536" spans="1:2" x14ac:dyDescent="0.2">
      <c r="A536" s="49" t="s">
        <v>1541</v>
      </c>
      <c r="B536" s="55" t="s">
        <v>1542</v>
      </c>
    </row>
    <row r="537" spans="1:2" x14ac:dyDescent="0.2">
      <c r="A537" s="49" t="s">
        <v>1543</v>
      </c>
      <c r="B537" s="55" t="s">
        <v>1249</v>
      </c>
    </row>
    <row r="538" spans="1:2" x14ac:dyDescent="0.2">
      <c r="A538" s="49" t="s">
        <v>1544</v>
      </c>
      <c r="B538" s="55" t="s">
        <v>1249</v>
      </c>
    </row>
    <row r="539" spans="1:2" x14ac:dyDescent="0.2">
      <c r="A539" s="49" t="s">
        <v>1545</v>
      </c>
      <c r="B539" s="55" t="s">
        <v>1546</v>
      </c>
    </row>
    <row r="540" spans="1:2" x14ac:dyDescent="0.2">
      <c r="A540" s="49" t="s">
        <v>1547</v>
      </c>
      <c r="B540" s="55" t="s">
        <v>1548</v>
      </c>
    </row>
    <row r="541" spans="1:2" x14ac:dyDescent="0.2">
      <c r="A541" s="49" t="s">
        <v>1549</v>
      </c>
      <c r="B541" s="55" t="s">
        <v>1550</v>
      </c>
    </row>
    <row r="542" spans="1:2" x14ac:dyDescent="0.2">
      <c r="A542" s="49" t="s">
        <v>1551</v>
      </c>
      <c r="B542" s="55" t="s">
        <v>1552</v>
      </c>
    </row>
    <row r="543" spans="1:2" x14ac:dyDescent="0.2">
      <c r="A543" s="49" t="s">
        <v>1553</v>
      </c>
      <c r="B543" s="55" t="s">
        <v>1554</v>
      </c>
    </row>
    <row r="544" spans="1:2" x14ac:dyDescent="0.2">
      <c r="A544" s="49" t="s">
        <v>1555</v>
      </c>
      <c r="B544" s="55" t="s">
        <v>1556</v>
      </c>
    </row>
    <row r="545" spans="1:2" x14ac:dyDescent="0.2">
      <c r="A545" s="49" t="s">
        <v>1557</v>
      </c>
      <c r="B545" s="55" t="s">
        <v>1558</v>
      </c>
    </row>
    <row r="546" spans="1:2" x14ac:dyDescent="0.2">
      <c r="A546" s="49" t="s">
        <v>1559</v>
      </c>
      <c r="B546" s="56" t="s">
        <v>1560</v>
      </c>
    </row>
    <row r="547" spans="1:2" x14ac:dyDescent="0.2">
      <c r="A547" s="49" t="s">
        <v>1561</v>
      </c>
      <c r="B547" s="55" t="s">
        <v>1562</v>
      </c>
    </row>
    <row r="548" spans="1:2" x14ac:dyDescent="0.2">
      <c r="A548" s="49" t="s">
        <v>1563</v>
      </c>
      <c r="B548" s="55" t="s">
        <v>1564</v>
      </c>
    </row>
    <row r="549" spans="1:2" x14ac:dyDescent="0.2">
      <c r="A549" s="49" t="s">
        <v>1565</v>
      </c>
      <c r="B549" s="55" t="s">
        <v>1566</v>
      </c>
    </row>
    <row r="550" spans="1:2" x14ac:dyDescent="0.2">
      <c r="A550" s="49" t="s">
        <v>1567</v>
      </c>
      <c r="B550" s="55" t="s">
        <v>1568</v>
      </c>
    </row>
    <row r="551" spans="1:2" x14ac:dyDescent="0.2">
      <c r="A551" s="49" t="s">
        <v>1569</v>
      </c>
      <c r="B551" s="56" t="s">
        <v>1570</v>
      </c>
    </row>
    <row r="552" spans="1:2" x14ac:dyDescent="0.2">
      <c r="A552" s="49" t="s">
        <v>1571</v>
      </c>
      <c r="B552" s="55" t="s">
        <v>1572</v>
      </c>
    </row>
    <row r="553" spans="1:2" x14ac:dyDescent="0.2">
      <c r="A553" s="49" t="s">
        <v>1573</v>
      </c>
      <c r="B553" s="55" t="s">
        <v>1574</v>
      </c>
    </row>
    <row r="554" spans="1:2" x14ac:dyDescent="0.2">
      <c r="A554" s="49" t="s">
        <v>1575</v>
      </c>
      <c r="B554" s="56" t="s">
        <v>1576</v>
      </c>
    </row>
    <row r="555" spans="1:2" x14ac:dyDescent="0.2">
      <c r="A555" s="49" t="s">
        <v>1577</v>
      </c>
      <c r="B555" s="55" t="s">
        <v>1578</v>
      </c>
    </row>
    <row r="556" spans="1:2" x14ac:dyDescent="0.2">
      <c r="A556" s="49" t="s">
        <v>1579</v>
      </c>
      <c r="B556" s="55" t="s">
        <v>1580</v>
      </c>
    </row>
    <row r="557" spans="1:2" x14ac:dyDescent="0.2">
      <c r="A557" s="49" t="s">
        <v>1581</v>
      </c>
      <c r="B557" s="55" t="s">
        <v>1582</v>
      </c>
    </row>
    <row r="558" spans="1:2" x14ac:dyDescent="0.2">
      <c r="A558" s="49" t="s">
        <v>1583</v>
      </c>
      <c r="B558" s="55" t="s">
        <v>1584</v>
      </c>
    </row>
    <row r="559" spans="1:2" x14ac:dyDescent="0.2">
      <c r="A559" s="49" t="s">
        <v>1585</v>
      </c>
      <c r="B559" s="55" t="s">
        <v>1586</v>
      </c>
    </row>
    <row r="560" spans="1:2" x14ac:dyDescent="0.2">
      <c r="A560" s="49" t="s">
        <v>1587</v>
      </c>
      <c r="B560" s="55" t="s">
        <v>1588</v>
      </c>
    </row>
    <row r="561" spans="1:2" x14ac:dyDescent="0.2">
      <c r="A561" s="49" t="s">
        <v>1589</v>
      </c>
      <c r="B561" s="55" t="s">
        <v>1590</v>
      </c>
    </row>
    <row r="562" spans="1:2" x14ac:dyDescent="0.2">
      <c r="A562" s="49" t="s">
        <v>1591</v>
      </c>
      <c r="B562" s="55" t="s">
        <v>1249</v>
      </c>
    </row>
    <row r="563" spans="1:2" x14ac:dyDescent="0.2">
      <c r="A563" s="49" t="s">
        <v>1592</v>
      </c>
      <c r="B563" s="55" t="s">
        <v>1593</v>
      </c>
    </row>
    <row r="564" spans="1:2" x14ac:dyDescent="0.2">
      <c r="A564" s="49" t="s">
        <v>1594</v>
      </c>
      <c r="B564" s="55" t="s">
        <v>1595</v>
      </c>
    </row>
    <row r="565" spans="1:2" x14ac:dyDescent="0.2">
      <c r="A565" s="49" t="s">
        <v>1596</v>
      </c>
      <c r="B565" s="56" t="s">
        <v>1597</v>
      </c>
    </row>
    <row r="566" spans="1:2" x14ac:dyDescent="0.2">
      <c r="A566" s="49" t="s">
        <v>1598</v>
      </c>
      <c r="B566" s="55" t="s">
        <v>1599</v>
      </c>
    </row>
    <row r="567" spans="1:2" x14ac:dyDescent="0.2">
      <c r="A567" s="49" t="s">
        <v>1600</v>
      </c>
      <c r="B567" s="55" t="s">
        <v>1249</v>
      </c>
    </row>
    <row r="568" spans="1:2" x14ac:dyDescent="0.2">
      <c r="A568" s="49" t="s">
        <v>1601</v>
      </c>
      <c r="B568" s="55" t="s">
        <v>1602</v>
      </c>
    </row>
    <row r="569" spans="1:2" x14ac:dyDescent="0.2">
      <c r="A569" s="49" t="s">
        <v>1603</v>
      </c>
      <c r="B569" s="55" t="s">
        <v>1604</v>
      </c>
    </row>
    <row r="570" spans="1:2" x14ac:dyDescent="0.2">
      <c r="A570" s="49" t="s">
        <v>1605</v>
      </c>
      <c r="B570" s="55" t="s">
        <v>1606</v>
      </c>
    </row>
    <row r="571" spans="1:2" x14ac:dyDescent="0.2">
      <c r="A571" s="49" t="s">
        <v>1607</v>
      </c>
      <c r="B571" s="55" t="s">
        <v>1608</v>
      </c>
    </row>
    <row r="572" spans="1:2" x14ac:dyDescent="0.2">
      <c r="A572" s="49" t="s">
        <v>1609</v>
      </c>
      <c r="B572" s="55" t="s">
        <v>1610</v>
      </c>
    </row>
    <row r="573" spans="1:2" x14ac:dyDescent="0.2">
      <c r="A573" s="49" t="s">
        <v>1611</v>
      </c>
      <c r="B573" s="56" t="s">
        <v>1612</v>
      </c>
    </row>
    <row r="574" spans="1:2" x14ac:dyDescent="0.2">
      <c r="A574" s="49" t="s">
        <v>1613</v>
      </c>
      <c r="B574" s="56" t="s">
        <v>1614</v>
      </c>
    </row>
    <row r="575" spans="1:2" x14ac:dyDescent="0.2">
      <c r="A575" s="49" t="s">
        <v>1615</v>
      </c>
      <c r="B575" s="56" t="s">
        <v>1616</v>
      </c>
    </row>
    <row r="576" spans="1:2" x14ac:dyDescent="0.2">
      <c r="A576" s="49" t="s">
        <v>1617</v>
      </c>
      <c r="B576" s="55" t="s">
        <v>1618</v>
      </c>
    </row>
    <row r="577" spans="1:2" x14ac:dyDescent="0.2">
      <c r="A577" s="49" t="s">
        <v>1619</v>
      </c>
      <c r="B577" s="55" t="s">
        <v>1620</v>
      </c>
    </row>
    <row r="578" spans="1:2" x14ac:dyDescent="0.2">
      <c r="A578" s="49" t="s">
        <v>1621</v>
      </c>
      <c r="B578" s="55" t="s">
        <v>1622</v>
      </c>
    </row>
    <row r="579" spans="1:2" x14ac:dyDescent="0.2">
      <c r="A579" s="49" t="s">
        <v>1623</v>
      </c>
      <c r="B579" s="55" t="s">
        <v>1624</v>
      </c>
    </row>
    <row r="580" spans="1:2" x14ac:dyDescent="0.2">
      <c r="A580" s="49" t="s">
        <v>1625</v>
      </c>
      <c r="B580" s="55" t="s">
        <v>1626</v>
      </c>
    </row>
    <row r="581" spans="1:2" x14ac:dyDescent="0.2">
      <c r="A581" s="49" t="s">
        <v>1627</v>
      </c>
      <c r="B581" s="55" t="s">
        <v>1628</v>
      </c>
    </row>
    <row r="582" spans="1:2" x14ac:dyDescent="0.2">
      <c r="A582" s="49" t="s">
        <v>1629</v>
      </c>
      <c r="B582" s="55" t="s">
        <v>1630</v>
      </c>
    </row>
    <row r="583" spans="1:2" x14ac:dyDescent="0.2">
      <c r="A583" s="49" t="s">
        <v>1631</v>
      </c>
      <c r="B583" s="55" t="s">
        <v>1632</v>
      </c>
    </row>
    <row r="584" spans="1:2" x14ac:dyDescent="0.2">
      <c r="A584" s="49" t="s">
        <v>1633</v>
      </c>
      <c r="B584" s="55" t="s">
        <v>1634</v>
      </c>
    </row>
    <row r="585" spans="1:2" x14ac:dyDescent="0.2">
      <c r="A585" s="49" t="s">
        <v>1635</v>
      </c>
      <c r="B585" s="55" t="s">
        <v>1636</v>
      </c>
    </row>
    <row r="586" spans="1:2" x14ac:dyDescent="0.2">
      <c r="A586" s="49" t="s">
        <v>1637</v>
      </c>
      <c r="B586" s="55" t="s">
        <v>1249</v>
      </c>
    </row>
    <row r="587" spans="1:2" x14ac:dyDescent="0.2">
      <c r="A587" s="49" t="s">
        <v>1638</v>
      </c>
      <c r="B587" s="55" t="s">
        <v>1639</v>
      </c>
    </row>
    <row r="588" spans="1:2" x14ac:dyDescent="0.2">
      <c r="A588" s="49" t="s">
        <v>1640</v>
      </c>
      <c r="B588" s="55" t="s">
        <v>1641</v>
      </c>
    </row>
    <row r="589" spans="1:2" x14ac:dyDescent="0.2">
      <c r="A589" s="49" t="s">
        <v>1642</v>
      </c>
      <c r="B589" s="55" t="s">
        <v>1643</v>
      </c>
    </row>
    <row r="590" spans="1:2" x14ac:dyDescent="0.2">
      <c r="A590" s="49" t="s">
        <v>1644</v>
      </c>
      <c r="B590" s="55" t="s">
        <v>1645</v>
      </c>
    </row>
    <row r="591" spans="1:2" x14ac:dyDescent="0.2">
      <c r="A591" s="49" t="s">
        <v>1646</v>
      </c>
      <c r="B591" s="55" t="s">
        <v>1647</v>
      </c>
    </row>
    <row r="592" spans="1:2" x14ac:dyDescent="0.2">
      <c r="A592" s="49" t="s">
        <v>1648</v>
      </c>
      <c r="B592" s="55" t="s">
        <v>1649</v>
      </c>
    </row>
    <row r="593" spans="1:2" x14ac:dyDescent="0.2">
      <c r="A593" s="49" t="s">
        <v>1650</v>
      </c>
      <c r="B593" s="55" t="s">
        <v>1651</v>
      </c>
    </row>
    <row r="594" spans="1:2" x14ac:dyDescent="0.2">
      <c r="A594" s="49" t="s">
        <v>1652</v>
      </c>
      <c r="B594" s="55" t="s">
        <v>1653</v>
      </c>
    </row>
    <row r="595" spans="1:2" x14ac:dyDescent="0.2">
      <c r="A595" s="49" t="s">
        <v>1654</v>
      </c>
      <c r="B595" s="55" t="s">
        <v>1655</v>
      </c>
    </row>
    <row r="596" spans="1:2" x14ac:dyDescent="0.2">
      <c r="A596" s="49" t="s">
        <v>1656</v>
      </c>
      <c r="B596" s="55" t="s">
        <v>1657</v>
      </c>
    </row>
    <row r="597" spans="1:2" x14ac:dyDescent="0.2">
      <c r="A597" s="49" t="s">
        <v>1658</v>
      </c>
      <c r="B597" s="55" t="s">
        <v>1659</v>
      </c>
    </row>
    <row r="598" spans="1:2" x14ac:dyDescent="0.2">
      <c r="A598" s="49" t="s">
        <v>1660</v>
      </c>
      <c r="B598" s="56" t="s">
        <v>1661</v>
      </c>
    </row>
    <row r="599" spans="1:2" x14ac:dyDescent="0.2">
      <c r="A599" s="49" t="s">
        <v>1662</v>
      </c>
      <c r="B599" s="55" t="s">
        <v>1663</v>
      </c>
    </row>
    <row r="600" spans="1:2" x14ac:dyDescent="0.2">
      <c r="A600" s="49" t="s">
        <v>1664</v>
      </c>
      <c r="B600" s="55" t="s">
        <v>1665</v>
      </c>
    </row>
    <row r="601" spans="1:2" x14ac:dyDescent="0.2">
      <c r="A601" s="49" t="s">
        <v>1666</v>
      </c>
      <c r="B601" s="55" t="s">
        <v>1667</v>
      </c>
    </row>
    <row r="602" spans="1:2" x14ac:dyDescent="0.2">
      <c r="A602" s="49" t="s">
        <v>1668</v>
      </c>
      <c r="B602" s="55" t="s">
        <v>1669</v>
      </c>
    </row>
    <row r="603" spans="1:2" x14ac:dyDescent="0.2">
      <c r="A603" s="49" t="s">
        <v>1670</v>
      </c>
      <c r="B603" s="55" t="s">
        <v>1671</v>
      </c>
    </row>
    <row r="604" spans="1:2" x14ac:dyDescent="0.2">
      <c r="A604" s="49" t="s">
        <v>1672</v>
      </c>
      <c r="B604" s="56" t="s">
        <v>1673</v>
      </c>
    </row>
    <row r="605" spans="1:2" x14ac:dyDescent="0.2">
      <c r="A605" s="49" t="s">
        <v>1674</v>
      </c>
      <c r="B605" s="55" t="s">
        <v>1675</v>
      </c>
    </row>
    <row r="606" spans="1:2" x14ac:dyDescent="0.2">
      <c r="A606" s="49" t="s">
        <v>1676</v>
      </c>
      <c r="B606" s="55" t="s">
        <v>1249</v>
      </c>
    </row>
    <row r="607" spans="1:2" x14ac:dyDescent="0.2">
      <c r="A607" s="49" t="s">
        <v>1677</v>
      </c>
      <c r="B607" s="55" t="s">
        <v>1678</v>
      </c>
    </row>
    <row r="608" spans="1:2" x14ac:dyDescent="0.2">
      <c r="A608" s="49" t="s">
        <v>1679</v>
      </c>
      <c r="B608" s="55" t="s">
        <v>1680</v>
      </c>
    </row>
    <row r="609" spans="1:2" x14ac:dyDescent="0.2">
      <c r="A609" s="49" t="s">
        <v>1681</v>
      </c>
      <c r="B609" s="55" t="s">
        <v>1682</v>
      </c>
    </row>
    <row r="610" spans="1:2" x14ac:dyDescent="0.2">
      <c r="A610" s="49" t="s">
        <v>1683</v>
      </c>
      <c r="B610" s="55" t="s">
        <v>1684</v>
      </c>
    </row>
    <row r="611" spans="1:2" x14ac:dyDescent="0.2">
      <c r="A611" s="49" t="s">
        <v>1685</v>
      </c>
      <c r="B611" s="55" t="s">
        <v>1686</v>
      </c>
    </row>
    <row r="612" spans="1:2" x14ac:dyDescent="0.2">
      <c r="A612" s="49" t="s">
        <v>1687</v>
      </c>
      <c r="B612" s="55" t="s">
        <v>1688</v>
      </c>
    </row>
    <row r="613" spans="1:2" x14ac:dyDescent="0.2">
      <c r="A613" s="49" t="s">
        <v>1689</v>
      </c>
      <c r="B613" s="55" t="s">
        <v>1690</v>
      </c>
    </row>
    <row r="614" spans="1:2" x14ac:dyDescent="0.2">
      <c r="A614" s="49" t="s">
        <v>1691</v>
      </c>
      <c r="B614" s="55" t="s">
        <v>1692</v>
      </c>
    </row>
    <row r="615" spans="1:2" x14ac:dyDescent="0.2">
      <c r="A615" s="49" t="s">
        <v>1693</v>
      </c>
      <c r="B615" s="55" t="s">
        <v>1694</v>
      </c>
    </row>
    <row r="616" spans="1:2" x14ac:dyDescent="0.2">
      <c r="A616" s="49" t="s">
        <v>1695</v>
      </c>
      <c r="B616" s="55" t="s">
        <v>1696</v>
      </c>
    </row>
    <row r="617" spans="1:2" x14ac:dyDescent="0.2">
      <c r="A617" s="49" t="s">
        <v>1697</v>
      </c>
      <c r="B617" s="55" t="s">
        <v>1698</v>
      </c>
    </row>
    <row r="618" spans="1:2" x14ac:dyDescent="0.2">
      <c r="A618" s="49" t="s">
        <v>1699</v>
      </c>
      <c r="B618" s="55" t="s">
        <v>1700</v>
      </c>
    </row>
    <row r="619" spans="1:2" x14ac:dyDescent="0.2">
      <c r="A619" s="49" t="s">
        <v>1701</v>
      </c>
      <c r="B619" s="55" t="s">
        <v>1702</v>
      </c>
    </row>
    <row r="620" spans="1:2" x14ac:dyDescent="0.2">
      <c r="A620" s="49" t="s">
        <v>1703</v>
      </c>
      <c r="B620" s="55" t="s">
        <v>1704</v>
      </c>
    </row>
    <row r="621" spans="1:2" x14ac:dyDescent="0.2">
      <c r="A621" s="49" t="s">
        <v>1705</v>
      </c>
      <c r="B621" s="55" t="s">
        <v>1706</v>
      </c>
    </row>
    <row r="622" spans="1:2" x14ac:dyDescent="0.2">
      <c r="A622" s="49" t="s">
        <v>1707</v>
      </c>
      <c r="B622" s="55" t="s">
        <v>1708</v>
      </c>
    </row>
    <row r="623" spans="1:2" x14ac:dyDescent="0.2">
      <c r="A623" s="49" t="s">
        <v>1709</v>
      </c>
      <c r="B623" s="55" t="s">
        <v>1710</v>
      </c>
    </row>
    <row r="624" spans="1:2" x14ac:dyDescent="0.2">
      <c r="A624" s="49" t="s">
        <v>1711</v>
      </c>
      <c r="B624" s="55" t="s">
        <v>1712</v>
      </c>
    </row>
    <row r="625" spans="1:2" x14ac:dyDescent="0.2">
      <c r="A625" s="49" t="s">
        <v>1713</v>
      </c>
      <c r="B625" s="55" t="s">
        <v>1714</v>
      </c>
    </row>
    <row r="626" spans="1:2" x14ac:dyDescent="0.2">
      <c r="A626" s="49" t="s">
        <v>1715</v>
      </c>
      <c r="B626" s="55" t="s">
        <v>1809</v>
      </c>
    </row>
    <row r="627" spans="1:2" x14ac:dyDescent="0.2">
      <c r="A627" s="49" t="s">
        <v>1716</v>
      </c>
      <c r="B627" s="55" t="s">
        <v>1717</v>
      </c>
    </row>
    <row r="628" spans="1:2" x14ac:dyDescent="0.2">
      <c r="A628" s="49" t="s">
        <v>1718</v>
      </c>
      <c r="B628" s="55" t="s">
        <v>1719</v>
      </c>
    </row>
    <row r="629" spans="1:2" x14ac:dyDescent="0.2">
      <c r="A629" s="49" t="s">
        <v>1720</v>
      </c>
      <c r="B629" s="55" t="s">
        <v>1721</v>
      </c>
    </row>
    <row r="630" spans="1:2" x14ac:dyDescent="0.2">
      <c r="A630" s="49" t="s">
        <v>1722</v>
      </c>
      <c r="B630" s="55" t="s">
        <v>1723</v>
      </c>
    </row>
    <row r="631" spans="1:2" ht="28" x14ac:dyDescent="0.2">
      <c r="A631" s="50" t="s">
        <v>1724</v>
      </c>
      <c r="B631" s="54" t="s">
        <v>1725</v>
      </c>
    </row>
    <row r="632" spans="1:2" ht="28" x14ac:dyDescent="0.2">
      <c r="A632" s="50" t="s">
        <v>1726</v>
      </c>
      <c r="B632" s="54" t="s">
        <v>1727</v>
      </c>
    </row>
    <row r="633" spans="1:2" ht="28" x14ac:dyDescent="0.2">
      <c r="A633" s="50" t="s">
        <v>1728</v>
      </c>
      <c r="B633" s="54" t="s">
        <v>1729</v>
      </c>
    </row>
    <row r="634" spans="1:2" ht="28" x14ac:dyDescent="0.2">
      <c r="A634" s="50" t="s">
        <v>1730</v>
      </c>
      <c r="B634" s="54" t="s">
        <v>1731</v>
      </c>
    </row>
    <row r="635" spans="1:2" ht="56" x14ac:dyDescent="0.2">
      <c r="A635" s="51" t="s">
        <v>607</v>
      </c>
      <c r="B635" s="52" t="s">
        <v>1732</v>
      </c>
    </row>
    <row r="636" spans="1:2" ht="56" x14ac:dyDescent="0.2">
      <c r="A636" s="53" t="s">
        <v>608</v>
      </c>
      <c r="B636" s="52" t="s">
        <v>1733</v>
      </c>
    </row>
    <row r="637" spans="1:2" ht="28" x14ac:dyDescent="0.2">
      <c r="A637" s="51" t="s">
        <v>609</v>
      </c>
      <c r="B637" s="52" t="s">
        <v>1734</v>
      </c>
    </row>
    <row r="638" spans="1:2" ht="42" x14ac:dyDescent="0.2">
      <c r="A638" s="53" t="s">
        <v>610</v>
      </c>
      <c r="B638" s="52" t="s">
        <v>1735</v>
      </c>
    </row>
    <row r="639" spans="1:2" x14ac:dyDescent="0.2">
      <c r="A639" s="53" t="s">
        <v>611</v>
      </c>
      <c r="B639" s="52" t="s">
        <v>1736</v>
      </c>
    </row>
    <row r="640" spans="1:2" x14ac:dyDescent="0.2">
      <c r="A640" s="53" t="s">
        <v>613</v>
      </c>
      <c r="B640" s="52" t="s">
        <v>1737</v>
      </c>
    </row>
    <row r="641" spans="1:2" ht="70" x14ac:dyDescent="0.2">
      <c r="A641" s="53" t="s">
        <v>614</v>
      </c>
      <c r="B641" s="52" t="s">
        <v>1738</v>
      </c>
    </row>
    <row r="642" spans="1:2" ht="70" x14ac:dyDescent="0.2">
      <c r="A642" s="53" t="s">
        <v>615</v>
      </c>
      <c r="B642" s="52" t="s">
        <v>1739</v>
      </c>
    </row>
    <row r="643" spans="1:2" ht="42" x14ac:dyDescent="0.2">
      <c r="A643" s="51" t="s">
        <v>616</v>
      </c>
      <c r="B643" s="52" t="s">
        <v>1740</v>
      </c>
    </row>
    <row r="644" spans="1:2" ht="28" x14ac:dyDescent="0.2">
      <c r="A644" s="51" t="s">
        <v>617</v>
      </c>
      <c r="B644" s="52" t="s">
        <v>1741</v>
      </c>
    </row>
    <row r="645" spans="1:2" ht="28" x14ac:dyDescent="0.2">
      <c r="A645" s="51" t="s">
        <v>618</v>
      </c>
      <c r="B645" s="52" t="s">
        <v>1742</v>
      </c>
    </row>
    <row r="646" spans="1:2" ht="28" x14ac:dyDescent="0.2">
      <c r="A646" s="51" t="s">
        <v>619</v>
      </c>
      <c r="B646" s="52" t="s">
        <v>1743</v>
      </c>
    </row>
    <row r="647" spans="1:2" x14ac:dyDescent="0.2">
      <c r="A647" s="51" t="s">
        <v>621</v>
      </c>
      <c r="B647" s="52" t="s">
        <v>1744</v>
      </c>
    </row>
    <row r="648" spans="1:2" ht="126" x14ac:dyDescent="0.2">
      <c r="A648" s="51" t="s">
        <v>620</v>
      </c>
      <c r="B648" s="52" t="s">
        <v>1745</v>
      </c>
    </row>
    <row r="649" spans="1:2" ht="28" x14ac:dyDescent="0.2">
      <c r="A649" s="51" t="s">
        <v>622</v>
      </c>
      <c r="B649" s="52" t="s">
        <v>1746</v>
      </c>
    </row>
    <row r="650" spans="1:2" ht="28" x14ac:dyDescent="0.2">
      <c r="A650" s="51" t="s">
        <v>623</v>
      </c>
      <c r="B650" s="52" t="s">
        <v>1747</v>
      </c>
    </row>
    <row r="651" spans="1:2" ht="42" x14ac:dyDescent="0.2">
      <c r="A651" s="51" t="s">
        <v>625</v>
      </c>
      <c r="B651" s="52" t="s">
        <v>1748</v>
      </c>
    </row>
    <row r="652" spans="1:2" ht="28" x14ac:dyDescent="0.2">
      <c r="A652" s="51" t="s">
        <v>626</v>
      </c>
      <c r="B652" s="52" t="s">
        <v>1749</v>
      </c>
    </row>
    <row r="653" spans="1:2" ht="42" x14ac:dyDescent="0.2">
      <c r="A653" s="51" t="s">
        <v>627</v>
      </c>
      <c r="B653" s="52" t="s">
        <v>1750</v>
      </c>
    </row>
    <row r="654" spans="1:2" ht="56" x14ac:dyDescent="0.2">
      <c r="A654" s="51" t="s">
        <v>1751</v>
      </c>
      <c r="B654" s="52" t="s">
        <v>1752</v>
      </c>
    </row>
    <row r="655" spans="1:2" ht="42" x14ac:dyDescent="0.2">
      <c r="A655" s="51" t="s">
        <v>629</v>
      </c>
      <c r="B655" s="52" t="s">
        <v>1753</v>
      </c>
    </row>
    <row r="656" spans="1:2" x14ac:dyDescent="0.2">
      <c r="A656" s="51" t="s">
        <v>628</v>
      </c>
      <c r="B656" s="52" t="s">
        <v>1754</v>
      </c>
    </row>
    <row r="657" spans="1:2" ht="42" x14ac:dyDescent="0.2">
      <c r="A657" s="51" t="s">
        <v>630</v>
      </c>
      <c r="B657" s="52" t="s">
        <v>1755</v>
      </c>
    </row>
    <row r="658" spans="1:2" ht="28" x14ac:dyDescent="0.2">
      <c r="A658" s="51" t="s">
        <v>461</v>
      </c>
      <c r="B658" s="52" t="s">
        <v>1756</v>
      </c>
    </row>
    <row r="659" spans="1:2" ht="28" x14ac:dyDescent="0.2">
      <c r="A659" s="51" t="s">
        <v>462</v>
      </c>
      <c r="B659" s="52" t="s">
        <v>1757</v>
      </c>
    </row>
    <row r="660" spans="1:2" x14ac:dyDescent="0.2">
      <c r="A660" s="80" t="s">
        <v>1848</v>
      </c>
      <c r="B660" s="52" t="s">
        <v>1849</v>
      </c>
    </row>
    <row r="661" spans="1:2" x14ac:dyDescent="0.2">
      <c r="A661" s="80">
        <v>1.1000000000000001</v>
      </c>
      <c r="B661" s="52" t="s">
        <v>1850</v>
      </c>
    </row>
    <row r="662" spans="1:2" x14ac:dyDescent="0.2">
      <c r="A662" s="80" t="s">
        <v>1851</v>
      </c>
      <c r="B662" s="52" t="s">
        <v>1852</v>
      </c>
    </row>
    <row r="663" spans="1:2" x14ac:dyDescent="0.2">
      <c r="A663" s="80" t="s">
        <v>1853</v>
      </c>
      <c r="B663" s="52" t="s">
        <v>1854</v>
      </c>
    </row>
    <row r="664" spans="1:2" x14ac:dyDescent="0.2">
      <c r="A664" s="80" t="s">
        <v>1855</v>
      </c>
      <c r="B664" s="52" t="s">
        <v>1856</v>
      </c>
    </row>
    <row r="665" spans="1:2" x14ac:dyDescent="0.2">
      <c r="A665" s="80" t="s">
        <v>1857</v>
      </c>
      <c r="B665" s="52" t="s">
        <v>1858</v>
      </c>
    </row>
    <row r="666" spans="1:2" x14ac:dyDescent="0.2">
      <c r="A666" s="80" t="s">
        <v>1859</v>
      </c>
      <c r="B666" s="52" t="s">
        <v>1860</v>
      </c>
    </row>
    <row r="667" spans="1:2" x14ac:dyDescent="0.2">
      <c r="A667" s="80" t="s">
        <v>1861</v>
      </c>
      <c r="B667" s="52" t="s">
        <v>1862</v>
      </c>
    </row>
    <row r="668" spans="1:2" x14ac:dyDescent="0.2">
      <c r="A668" s="80" t="s">
        <v>1863</v>
      </c>
      <c r="B668" s="52" t="s">
        <v>1864</v>
      </c>
    </row>
    <row r="669" spans="1:2" x14ac:dyDescent="0.2">
      <c r="A669" s="80">
        <v>1.2</v>
      </c>
      <c r="B669" s="52" t="s">
        <v>1865</v>
      </c>
    </row>
    <row r="670" spans="1:2" x14ac:dyDescent="0.2">
      <c r="A670" s="80" t="s">
        <v>1866</v>
      </c>
      <c r="B670" s="52" t="s">
        <v>1867</v>
      </c>
    </row>
    <row r="671" spans="1:2" x14ac:dyDescent="0.2">
      <c r="A671" s="80" t="s">
        <v>1868</v>
      </c>
      <c r="B671" s="52" t="s">
        <v>1869</v>
      </c>
    </row>
    <row r="672" spans="1:2" x14ac:dyDescent="0.2">
      <c r="A672" s="80" t="s">
        <v>1870</v>
      </c>
      <c r="B672" s="52" t="s">
        <v>1871</v>
      </c>
    </row>
    <row r="673" spans="1:2" x14ac:dyDescent="0.2">
      <c r="A673" s="80">
        <v>1.3</v>
      </c>
      <c r="B673" s="52" t="s">
        <v>1872</v>
      </c>
    </row>
    <row r="674" spans="1:2" x14ac:dyDescent="0.2">
      <c r="A674" s="80" t="s">
        <v>1873</v>
      </c>
      <c r="B674" s="52" t="s">
        <v>1874</v>
      </c>
    </row>
    <row r="675" spans="1:2" x14ac:dyDescent="0.2">
      <c r="A675" s="80" t="s">
        <v>1875</v>
      </c>
      <c r="B675" s="52" t="s">
        <v>1876</v>
      </c>
    </row>
    <row r="676" spans="1:2" x14ac:dyDescent="0.2">
      <c r="A676" s="80" t="s">
        <v>1877</v>
      </c>
      <c r="B676" s="52" t="s">
        <v>1878</v>
      </c>
    </row>
    <row r="677" spans="1:2" x14ac:dyDescent="0.2">
      <c r="A677" s="80" t="s">
        <v>1879</v>
      </c>
      <c r="B677" s="52" t="s">
        <v>1880</v>
      </c>
    </row>
    <row r="678" spans="1:2" x14ac:dyDescent="0.2">
      <c r="A678" s="80" t="s">
        <v>1881</v>
      </c>
      <c r="B678" s="52" t="s">
        <v>1882</v>
      </c>
    </row>
    <row r="679" spans="1:2" x14ac:dyDescent="0.2">
      <c r="A679" s="80" t="s">
        <v>1883</v>
      </c>
      <c r="B679" s="52" t="s">
        <v>1884</v>
      </c>
    </row>
    <row r="680" spans="1:2" x14ac:dyDescent="0.2">
      <c r="A680" s="80" t="s">
        <v>1885</v>
      </c>
      <c r="B680" s="52" t="s">
        <v>1886</v>
      </c>
    </row>
    <row r="681" spans="1:2" x14ac:dyDescent="0.2">
      <c r="A681" s="80">
        <v>1.4</v>
      </c>
      <c r="B681" s="52" t="s">
        <v>1887</v>
      </c>
    </row>
    <row r="682" spans="1:2" x14ac:dyDescent="0.2">
      <c r="A682" s="80">
        <v>1.5</v>
      </c>
      <c r="B682" s="52" t="s">
        <v>1888</v>
      </c>
    </row>
    <row r="683" spans="1:2" x14ac:dyDescent="0.2">
      <c r="A683" s="80" t="s">
        <v>1889</v>
      </c>
      <c r="B683" s="52" t="s">
        <v>1890</v>
      </c>
    </row>
    <row r="684" spans="1:2" x14ac:dyDescent="0.2">
      <c r="A684" s="80">
        <v>2.1</v>
      </c>
      <c r="B684" s="52" t="s">
        <v>1891</v>
      </c>
    </row>
    <row r="685" spans="1:2" x14ac:dyDescent="0.2">
      <c r="A685" s="80" t="s">
        <v>1892</v>
      </c>
      <c r="B685" s="52" t="s">
        <v>1893</v>
      </c>
    </row>
    <row r="686" spans="1:2" x14ac:dyDescent="0.2">
      <c r="A686" s="80">
        <v>2.2000000000000002</v>
      </c>
      <c r="B686" s="52" t="s">
        <v>1894</v>
      </c>
    </row>
    <row r="687" spans="1:2" x14ac:dyDescent="0.2">
      <c r="A687" s="80" t="s">
        <v>1895</v>
      </c>
      <c r="B687" s="52" t="s">
        <v>1896</v>
      </c>
    </row>
    <row r="688" spans="1:2" x14ac:dyDescent="0.2">
      <c r="A688" s="80" t="s">
        <v>1897</v>
      </c>
      <c r="B688" s="52" t="s">
        <v>1898</v>
      </c>
    </row>
    <row r="689" spans="1:2" x14ac:dyDescent="0.2">
      <c r="A689" s="80" t="s">
        <v>1899</v>
      </c>
      <c r="B689" s="52" t="s">
        <v>1900</v>
      </c>
    </row>
    <row r="690" spans="1:2" x14ac:dyDescent="0.2">
      <c r="A690" s="80" t="s">
        <v>1901</v>
      </c>
      <c r="B690" s="52" t="s">
        <v>1902</v>
      </c>
    </row>
    <row r="691" spans="1:2" x14ac:dyDescent="0.2">
      <c r="A691" s="80" t="s">
        <v>1903</v>
      </c>
      <c r="B691" s="52" t="s">
        <v>1904</v>
      </c>
    </row>
    <row r="692" spans="1:2" x14ac:dyDescent="0.2">
      <c r="A692" s="80">
        <v>2.2999999999999998</v>
      </c>
      <c r="B692" s="52" t="s">
        <v>1905</v>
      </c>
    </row>
    <row r="693" spans="1:2" x14ac:dyDescent="0.2">
      <c r="A693" s="80">
        <v>2.4</v>
      </c>
      <c r="B693" s="52" t="s">
        <v>1906</v>
      </c>
    </row>
    <row r="694" spans="1:2" x14ac:dyDescent="0.2">
      <c r="A694" s="80">
        <v>2.5</v>
      </c>
      <c r="B694" s="52" t="s">
        <v>1907</v>
      </c>
    </row>
    <row r="695" spans="1:2" x14ac:dyDescent="0.2">
      <c r="A695" s="80">
        <v>2.6</v>
      </c>
      <c r="B695" s="52" t="s">
        <v>1908</v>
      </c>
    </row>
    <row r="696" spans="1:2" x14ac:dyDescent="0.2">
      <c r="A696" s="80" t="s">
        <v>1909</v>
      </c>
      <c r="B696" s="52" t="s">
        <v>1910</v>
      </c>
    </row>
    <row r="697" spans="1:2" x14ac:dyDescent="0.2">
      <c r="A697" s="80">
        <v>3.1</v>
      </c>
      <c r="B697" s="52" t="s">
        <v>1911</v>
      </c>
    </row>
    <row r="698" spans="1:2" x14ac:dyDescent="0.2">
      <c r="A698" s="80">
        <v>3.2</v>
      </c>
      <c r="B698" s="52" t="s">
        <v>1912</v>
      </c>
    </row>
    <row r="699" spans="1:2" x14ac:dyDescent="0.2">
      <c r="A699" s="80" t="s">
        <v>557</v>
      </c>
      <c r="B699" s="52" t="s">
        <v>1913</v>
      </c>
    </row>
    <row r="700" spans="1:2" x14ac:dyDescent="0.2">
      <c r="A700" s="80" t="s">
        <v>562</v>
      </c>
      <c r="B700" s="52" t="s">
        <v>1914</v>
      </c>
    </row>
    <row r="701" spans="1:2" x14ac:dyDescent="0.2">
      <c r="A701" s="80" t="s">
        <v>1055</v>
      </c>
      <c r="B701" s="52" t="s">
        <v>1915</v>
      </c>
    </row>
    <row r="702" spans="1:2" x14ac:dyDescent="0.2">
      <c r="A702" s="80">
        <v>3.3</v>
      </c>
      <c r="B702" s="52" t="s">
        <v>1916</v>
      </c>
    </row>
    <row r="703" spans="1:2" x14ac:dyDescent="0.2">
      <c r="A703" s="80">
        <v>3.4</v>
      </c>
      <c r="B703" s="52" t="s">
        <v>1917</v>
      </c>
    </row>
    <row r="704" spans="1:2" x14ac:dyDescent="0.2">
      <c r="A704" s="80" t="s">
        <v>1073</v>
      </c>
      <c r="B704" s="52" t="s">
        <v>1918</v>
      </c>
    </row>
    <row r="705" spans="1:2" x14ac:dyDescent="0.2">
      <c r="A705" s="80">
        <v>3.5</v>
      </c>
      <c r="B705" s="52" t="s">
        <v>1919</v>
      </c>
    </row>
    <row r="706" spans="1:2" x14ac:dyDescent="0.2">
      <c r="A706" s="80" t="s">
        <v>529</v>
      </c>
      <c r="B706" s="52" t="s">
        <v>1920</v>
      </c>
    </row>
    <row r="707" spans="1:2" x14ac:dyDescent="0.2">
      <c r="A707" s="80" t="s">
        <v>1090</v>
      </c>
      <c r="B707" s="52" t="s">
        <v>1921</v>
      </c>
    </row>
    <row r="708" spans="1:2" x14ac:dyDescent="0.2">
      <c r="A708" s="80" t="s">
        <v>1092</v>
      </c>
      <c r="B708" s="52" t="s">
        <v>1922</v>
      </c>
    </row>
    <row r="709" spans="1:2" x14ac:dyDescent="0.2">
      <c r="A709" s="80" t="s">
        <v>1094</v>
      </c>
      <c r="B709" s="52" t="s">
        <v>1923</v>
      </c>
    </row>
    <row r="710" spans="1:2" x14ac:dyDescent="0.2">
      <c r="A710" s="80">
        <v>3.6</v>
      </c>
      <c r="B710" s="52" t="s">
        <v>1924</v>
      </c>
    </row>
    <row r="711" spans="1:2" x14ac:dyDescent="0.2">
      <c r="A711" s="80" t="s">
        <v>1106</v>
      </c>
      <c r="B711" s="52" t="s">
        <v>1925</v>
      </c>
    </row>
    <row r="712" spans="1:2" x14ac:dyDescent="0.2">
      <c r="A712" s="80" t="s">
        <v>546</v>
      </c>
      <c r="B712" s="52" t="s">
        <v>1926</v>
      </c>
    </row>
    <row r="713" spans="1:2" x14ac:dyDescent="0.2">
      <c r="A713" s="80" t="s">
        <v>1109</v>
      </c>
      <c r="B713" s="52" t="s">
        <v>1927</v>
      </c>
    </row>
    <row r="714" spans="1:2" x14ac:dyDescent="0.2">
      <c r="A714" s="80" t="s">
        <v>1928</v>
      </c>
      <c r="B714" s="52" t="s">
        <v>1929</v>
      </c>
    </row>
    <row r="715" spans="1:2" x14ac:dyDescent="0.2">
      <c r="A715" s="80" t="s">
        <v>1930</v>
      </c>
      <c r="B715" s="52" t="s">
        <v>1931</v>
      </c>
    </row>
    <row r="716" spans="1:2" x14ac:dyDescent="0.2">
      <c r="A716" s="80" t="s">
        <v>1932</v>
      </c>
      <c r="B716" s="52" t="s">
        <v>1933</v>
      </c>
    </row>
    <row r="717" spans="1:2" x14ac:dyDescent="0.2">
      <c r="A717" s="80" t="s">
        <v>1934</v>
      </c>
      <c r="B717" s="52" t="s">
        <v>1935</v>
      </c>
    </row>
    <row r="718" spans="1:2" x14ac:dyDescent="0.2">
      <c r="A718" s="80" t="s">
        <v>1936</v>
      </c>
      <c r="B718" s="52" t="s">
        <v>1937</v>
      </c>
    </row>
    <row r="719" spans="1:2" x14ac:dyDescent="0.2">
      <c r="A719" s="80">
        <v>3.7</v>
      </c>
      <c r="B719" s="52" t="s">
        <v>1938</v>
      </c>
    </row>
    <row r="720" spans="1:2" x14ac:dyDescent="0.2">
      <c r="A720" s="80" t="s">
        <v>1939</v>
      </c>
      <c r="B720" s="52" t="s">
        <v>1940</v>
      </c>
    </row>
    <row r="721" spans="1:2" x14ac:dyDescent="0.2">
      <c r="A721" s="80">
        <v>4.0999999999999996</v>
      </c>
      <c r="B721" s="52" t="s">
        <v>1941</v>
      </c>
    </row>
    <row r="722" spans="1:2" x14ac:dyDescent="0.2">
      <c r="A722" s="80" t="s">
        <v>1942</v>
      </c>
      <c r="B722" s="52" t="s">
        <v>1943</v>
      </c>
    </row>
    <row r="723" spans="1:2" x14ac:dyDescent="0.2">
      <c r="A723" s="80">
        <v>4.2</v>
      </c>
      <c r="B723" s="52" t="s">
        <v>1944</v>
      </c>
    </row>
    <row r="724" spans="1:2" x14ac:dyDescent="0.2">
      <c r="A724" s="80">
        <v>4.3</v>
      </c>
      <c r="B724" s="52" t="s">
        <v>1945</v>
      </c>
    </row>
    <row r="725" spans="1:2" x14ac:dyDescent="0.2">
      <c r="A725" s="80" t="s">
        <v>1946</v>
      </c>
      <c r="B725" s="52" t="s">
        <v>1947</v>
      </c>
    </row>
    <row r="726" spans="1:2" x14ac:dyDescent="0.2">
      <c r="A726" s="80">
        <v>5.0999999999999996</v>
      </c>
      <c r="B726" s="52" t="s">
        <v>1948</v>
      </c>
    </row>
    <row r="727" spans="1:2" x14ac:dyDescent="0.2">
      <c r="A727" s="80" t="s">
        <v>506</v>
      </c>
      <c r="B727" s="52" t="s">
        <v>1949</v>
      </c>
    </row>
    <row r="728" spans="1:2" x14ac:dyDescent="0.2">
      <c r="A728" s="80" t="s">
        <v>638</v>
      </c>
      <c r="B728" s="52" t="s">
        <v>1950</v>
      </c>
    </row>
    <row r="729" spans="1:2" x14ac:dyDescent="0.2">
      <c r="A729" s="80">
        <v>5.2</v>
      </c>
      <c r="B729" s="52" t="s">
        <v>1951</v>
      </c>
    </row>
    <row r="730" spans="1:2" x14ac:dyDescent="0.2">
      <c r="A730" s="80">
        <v>5.3</v>
      </c>
      <c r="B730" s="52" t="s">
        <v>1952</v>
      </c>
    </row>
    <row r="731" spans="1:2" x14ac:dyDescent="0.2">
      <c r="A731" s="80">
        <v>5.4</v>
      </c>
      <c r="B731" s="52" t="s">
        <v>1953</v>
      </c>
    </row>
    <row r="732" spans="1:2" x14ac:dyDescent="0.2">
      <c r="A732" s="80" t="s">
        <v>1954</v>
      </c>
      <c r="B732" s="52" t="s">
        <v>1955</v>
      </c>
    </row>
    <row r="733" spans="1:2" x14ac:dyDescent="0.2">
      <c r="A733" s="80">
        <v>6.1</v>
      </c>
      <c r="B733" s="52" t="s">
        <v>1956</v>
      </c>
    </row>
    <row r="734" spans="1:2" x14ac:dyDescent="0.2">
      <c r="A734" s="80">
        <v>6.2</v>
      </c>
      <c r="B734" s="52" t="s">
        <v>1957</v>
      </c>
    </row>
    <row r="735" spans="1:2" x14ac:dyDescent="0.2">
      <c r="A735" s="80">
        <v>6.3</v>
      </c>
      <c r="B735" s="52" t="s">
        <v>1958</v>
      </c>
    </row>
    <row r="736" spans="1:2" x14ac:dyDescent="0.2">
      <c r="A736" s="80" t="s">
        <v>1959</v>
      </c>
      <c r="B736" s="52" t="s">
        <v>1960</v>
      </c>
    </row>
    <row r="737" spans="1:2" x14ac:dyDescent="0.2">
      <c r="A737" s="80" t="s">
        <v>1838</v>
      </c>
      <c r="B737" s="52" t="s">
        <v>1961</v>
      </c>
    </row>
    <row r="738" spans="1:2" x14ac:dyDescent="0.2">
      <c r="A738" s="80">
        <v>6.4</v>
      </c>
      <c r="B738" s="52" t="s">
        <v>1962</v>
      </c>
    </row>
    <row r="739" spans="1:2" x14ac:dyDescent="0.2">
      <c r="A739" s="80" t="s">
        <v>1963</v>
      </c>
      <c r="B739" s="52" t="s">
        <v>1964</v>
      </c>
    </row>
    <row r="740" spans="1:2" x14ac:dyDescent="0.2">
      <c r="A740" s="80" t="s">
        <v>1965</v>
      </c>
      <c r="B740" s="52" t="s">
        <v>1966</v>
      </c>
    </row>
    <row r="741" spans="1:2" x14ac:dyDescent="0.2">
      <c r="A741" s="80" t="s">
        <v>1967</v>
      </c>
      <c r="B741" s="52" t="s">
        <v>1968</v>
      </c>
    </row>
    <row r="742" spans="1:2" x14ac:dyDescent="0.2">
      <c r="A742" s="80" t="s">
        <v>1969</v>
      </c>
      <c r="B742" s="52" t="s">
        <v>1970</v>
      </c>
    </row>
    <row r="743" spans="1:2" x14ac:dyDescent="0.2">
      <c r="A743" s="80" t="s">
        <v>1836</v>
      </c>
      <c r="B743" s="52" t="s">
        <v>1971</v>
      </c>
    </row>
    <row r="744" spans="1:2" x14ac:dyDescent="0.2">
      <c r="A744" s="80" t="s">
        <v>1972</v>
      </c>
      <c r="B744" s="52" t="s">
        <v>1973</v>
      </c>
    </row>
    <row r="745" spans="1:2" x14ac:dyDescent="0.2">
      <c r="A745" s="80" t="s">
        <v>1974</v>
      </c>
      <c r="B745" s="52" t="s">
        <v>1975</v>
      </c>
    </row>
    <row r="746" spans="1:2" x14ac:dyDescent="0.2">
      <c r="A746" s="80" t="s">
        <v>1976</v>
      </c>
      <c r="B746" s="52" t="s">
        <v>1977</v>
      </c>
    </row>
    <row r="747" spans="1:2" x14ac:dyDescent="0.2">
      <c r="A747" s="80" t="s">
        <v>1978</v>
      </c>
      <c r="B747" s="52" t="s">
        <v>1979</v>
      </c>
    </row>
    <row r="748" spans="1:2" x14ac:dyDescent="0.2">
      <c r="A748" s="80" t="s">
        <v>1980</v>
      </c>
      <c r="B748" s="52" t="s">
        <v>1981</v>
      </c>
    </row>
    <row r="749" spans="1:2" x14ac:dyDescent="0.2">
      <c r="A749" s="80">
        <v>6.5</v>
      </c>
      <c r="B749" s="52" t="s">
        <v>1982</v>
      </c>
    </row>
    <row r="750" spans="1:2" x14ac:dyDescent="0.2">
      <c r="A750" s="80" t="s">
        <v>1983</v>
      </c>
      <c r="B750" s="52" t="s">
        <v>1984</v>
      </c>
    </row>
    <row r="751" spans="1:2" x14ac:dyDescent="0.2">
      <c r="A751" s="80" t="s">
        <v>1985</v>
      </c>
      <c r="B751" s="52" t="s">
        <v>1986</v>
      </c>
    </row>
    <row r="752" spans="1:2" x14ac:dyDescent="0.2">
      <c r="A752" s="80" t="s">
        <v>1987</v>
      </c>
      <c r="B752" s="52" t="s">
        <v>1988</v>
      </c>
    </row>
    <row r="753" spans="1:2" x14ac:dyDescent="0.2">
      <c r="A753" s="80" t="s">
        <v>1989</v>
      </c>
      <c r="B753" s="52" t="s">
        <v>1990</v>
      </c>
    </row>
    <row r="754" spans="1:2" x14ac:dyDescent="0.2">
      <c r="A754" s="80" t="s">
        <v>1991</v>
      </c>
      <c r="B754" s="52" t="s">
        <v>1992</v>
      </c>
    </row>
    <row r="755" spans="1:2" x14ac:dyDescent="0.2">
      <c r="A755" s="80" t="s">
        <v>1993</v>
      </c>
      <c r="B755" s="52" t="s">
        <v>1994</v>
      </c>
    </row>
    <row r="756" spans="1:2" x14ac:dyDescent="0.2">
      <c r="A756" s="80" t="s">
        <v>1995</v>
      </c>
      <c r="B756" s="52" t="s">
        <v>1996</v>
      </c>
    </row>
    <row r="757" spans="1:2" x14ac:dyDescent="0.2">
      <c r="A757" s="80" t="s">
        <v>1997</v>
      </c>
      <c r="B757" s="52" t="s">
        <v>1998</v>
      </c>
    </row>
    <row r="758" spans="1:2" x14ac:dyDescent="0.2">
      <c r="A758" s="80" t="s">
        <v>1999</v>
      </c>
      <c r="B758" s="52" t="s">
        <v>2000</v>
      </c>
    </row>
    <row r="759" spans="1:2" x14ac:dyDescent="0.2">
      <c r="A759" s="80" t="s">
        <v>2001</v>
      </c>
      <c r="B759" s="52" t="s">
        <v>2002</v>
      </c>
    </row>
    <row r="760" spans="1:2" x14ac:dyDescent="0.2">
      <c r="A760" s="80">
        <v>6.6</v>
      </c>
      <c r="B760" s="52" t="s">
        <v>2003</v>
      </c>
    </row>
    <row r="761" spans="1:2" x14ac:dyDescent="0.2">
      <c r="A761" s="80">
        <v>6.7</v>
      </c>
      <c r="B761" s="52" t="s">
        <v>2004</v>
      </c>
    </row>
    <row r="762" spans="1:2" x14ac:dyDescent="0.2">
      <c r="A762" s="80" t="s">
        <v>1814</v>
      </c>
      <c r="B762" s="52" t="s">
        <v>2005</v>
      </c>
    </row>
    <row r="763" spans="1:2" x14ac:dyDescent="0.2">
      <c r="A763" s="80">
        <v>7.1</v>
      </c>
      <c r="B763" s="52" t="s">
        <v>2006</v>
      </c>
    </row>
    <row r="764" spans="1:2" x14ac:dyDescent="0.2">
      <c r="A764" s="80" t="s">
        <v>509</v>
      </c>
      <c r="B764" s="52" t="s">
        <v>2007</v>
      </c>
    </row>
    <row r="765" spans="1:2" x14ac:dyDescent="0.2">
      <c r="A765" s="80" t="s">
        <v>510</v>
      </c>
      <c r="B765" s="52" t="s">
        <v>2008</v>
      </c>
    </row>
    <row r="766" spans="1:2" x14ac:dyDescent="0.2">
      <c r="A766" s="80" t="s">
        <v>500</v>
      </c>
      <c r="B766" s="52" t="s">
        <v>2009</v>
      </c>
    </row>
    <row r="767" spans="1:2" x14ac:dyDescent="0.2">
      <c r="A767" s="80" t="s">
        <v>2010</v>
      </c>
      <c r="B767" s="52" t="s">
        <v>2011</v>
      </c>
    </row>
    <row r="768" spans="1:2" x14ac:dyDescent="0.2">
      <c r="A768" s="80">
        <v>7.2</v>
      </c>
      <c r="B768" s="52" t="s">
        <v>2012</v>
      </c>
    </row>
    <row r="769" spans="1:2" x14ac:dyDescent="0.2">
      <c r="A769" s="80" t="s">
        <v>655</v>
      </c>
      <c r="B769" s="52" t="s">
        <v>2013</v>
      </c>
    </row>
    <row r="770" spans="1:2" x14ac:dyDescent="0.2">
      <c r="A770" s="80" t="s">
        <v>511</v>
      </c>
      <c r="B770" s="52" t="s">
        <v>2014</v>
      </c>
    </row>
    <row r="771" spans="1:2" x14ac:dyDescent="0.2">
      <c r="A771" s="80" t="s">
        <v>658</v>
      </c>
      <c r="B771" s="52" t="s">
        <v>2015</v>
      </c>
    </row>
    <row r="772" spans="1:2" x14ac:dyDescent="0.2">
      <c r="A772" s="80">
        <v>7.3</v>
      </c>
      <c r="B772" s="52" t="s">
        <v>2016</v>
      </c>
    </row>
    <row r="773" spans="1:2" x14ac:dyDescent="0.2">
      <c r="A773" s="80" t="s">
        <v>1818</v>
      </c>
      <c r="B773" s="52" t="s">
        <v>2017</v>
      </c>
    </row>
    <row r="774" spans="1:2" x14ac:dyDescent="0.2">
      <c r="A774" s="80">
        <v>8.1</v>
      </c>
      <c r="B774" s="52" t="s">
        <v>2018</v>
      </c>
    </row>
    <row r="775" spans="1:2" x14ac:dyDescent="0.2">
      <c r="A775" s="80" t="s">
        <v>662</v>
      </c>
      <c r="B775" s="52" t="s">
        <v>2019</v>
      </c>
    </row>
    <row r="776" spans="1:2" x14ac:dyDescent="0.2">
      <c r="A776" s="80" t="s">
        <v>493</v>
      </c>
      <c r="B776" s="52" t="s">
        <v>2020</v>
      </c>
    </row>
    <row r="777" spans="1:2" x14ac:dyDescent="0.2">
      <c r="A777" s="80" t="s">
        <v>665</v>
      </c>
      <c r="B777" s="52" t="s">
        <v>2021</v>
      </c>
    </row>
    <row r="778" spans="1:2" x14ac:dyDescent="0.2">
      <c r="A778" s="80" t="s">
        <v>491</v>
      </c>
      <c r="B778" s="52" t="s">
        <v>2022</v>
      </c>
    </row>
    <row r="779" spans="1:2" x14ac:dyDescent="0.2">
      <c r="A779" s="80" t="s">
        <v>2023</v>
      </c>
      <c r="B779" s="52" t="s">
        <v>2024</v>
      </c>
    </row>
    <row r="780" spans="1:2" x14ac:dyDescent="0.2">
      <c r="A780" s="80" t="s">
        <v>2025</v>
      </c>
      <c r="B780" s="52" t="s">
        <v>2026</v>
      </c>
    </row>
    <row r="781" spans="1:2" x14ac:dyDescent="0.2">
      <c r="A781" s="80" t="s">
        <v>2027</v>
      </c>
      <c r="B781" s="52" t="s">
        <v>2028</v>
      </c>
    </row>
    <row r="782" spans="1:2" x14ac:dyDescent="0.2">
      <c r="A782" s="80" t="s">
        <v>2029</v>
      </c>
      <c r="B782" s="52" t="s">
        <v>2030</v>
      </c>
    </row>
    <row r="783" spans="1:2" x14ac:dyDescent="0.2">
      <c r="A783" s="80">
        <v>8.1999999999999993</v>
      </c>
      <c r="B783" s="52" t="s">
        <v>2031</v>
      </c>
    </row>
    <row r="784" spans="1:2" x14ac:dyDescent="0.2">
      <c r="A784" s="80" t="s">
        <v>488</v>
      </c>
      <c r="B784" s="52" t="s">
        <v>2032</v>
      </c>
    </row>
    <row r="785" spans="1:2" x14ac:dyDescent="0.2">
      <c r="A785" s="80" t="s">
        <v>669</v>
      </c>
      <c r="B785" s="52" t="s">
        <v>2033</v>
      </c>
    </row>
    <row r="786" spans="1:2" x14ac:dyDescent="0.2">
      <c r="A786" s="80" t="s">
        <v>503</v>
      </c>
      <c r="B786" s="52" t="s">
        <v>2034</v>
      </c>
    </row>
    <row r="787" spans="1:2" x14ac:dyDescent="0.2">
      <c r="A787" s="80" t="s">
        <v>2035</v>
      </c>
      <c r="B787" s="52" t="s">
        <v>2036</v>
      </c>
    </row>
    <row r="788" spans="1:2" x14ac:dyDescent="0.2">
      <c r="A788" s="80" t="s">
        <v>2037</v>
      </c>
      <c r="B788" s="52" t="s">
        <v>2038</v>
      </c>
    </row>
    <row r="789" spans="1:2" x14ac:dyDescent="0.2">
      <c r="A789" s="80" t="s">
        <v>2039</v>
      </c>
      <c r="B789" s="52" t="s">
        <v>2040</v>
      </c>
    </row>
    <row r="790" spans="1:2" x14ac:dyDescent="0.2">
      <c r="A790" s="80">
        <v>8.3000000000000007</v>
      </c>
      <c r="B790" s="52" t="s">
        <v>2041</v>
      </c>
    </row>
    <row r="791" spans="1:2" x14ac:dyDescent="0.2">
      <c r="A791" s="80" t="s">
        <v>495</v>
      </c>
      <c r="B791" s="52" t="s">
        <v>2042</v>
      </c>
    </row>
    <row r="792" spans="1:2" x14ac:dyDescent="0.2">
      <c r="A792" s="80" t="s">
        <v>673</v>
      </c>
      <c r="B792" s="52" t="s">
        <v>2043</v>
      </c>
    </row>
    <row r="793" spans="1:2" x14ac:dyDescent="0.2">
      <c r="A793" s="80">
        <v>8.4</v>
      </c>
      <c r="B793" s="52" t="s">
        <v>2044</v>
      </c>
    </row>
    <row r="794" spans="1:2" x14ac:dyDescent="0.2">
      <c r="A794" s="80">
        <v>8.5</v>
      </c>
      <c r="B794" s="52" t="s">
        <v>2045</v>
      </c>
    </row>
    <row r="795" spans="1:2" x14ac:dyDescent="0.2">
      <c r="A795" s="80" t="s">
        <v>2046</v>
      </c>
      <c r="B795" s="52" t="s">
        <v>2047</v>
      </c>
    </row>
    <row r="796" spans="1:2" x14ac:dyDescent="0.2">
      <c r="A796" s="80">
        <v>8.6</v>
      </c>
      <c r="B796" s="52" t="s">
        <v>2048</v>
      </c>
    </row>
    <row r="797" spans="1:2" x14ac:dyDescent="0.2">
      <c r="A797" s="80">
        <v>8.6999999999999993</v>
      </c>
      <c r="B797" s="52" t="s">
        <v>2049</v>
      </c>
    </row>
    <row r="798" spans="1:2" x14ac:dyDescent="0.2">
      <c r="A798" s="80">
        <v>8.8000000000000007</v>
      </c>
      <c r="B798" s="52" t="s">
        <v>2050</v>
      </c>
    </row>
    <row r="799" spans="1:2" x14ac:dyDescent="0.2">
      <c r="A799" s="80" t="s">
        <v>1831</v>
      </c>
      <c r="B799" s="52" t="s">
        <v>2051</v>
      </c>
    </row>
    <row r="800" spans="1:2" x14ac:dyDescent="0.2">
      <c r="A800" s="80">
        <v>9.1</v>
      </c>
      <c r="B800" s="52" t="s">
        <v>2052</v>
      </c>
    </row>
    <row r="801" spans="1:2" x14ac:dyDescent="0.2">
      <c r="A801" s="80" t="s">
        <v>475</v>
      </c>
      <c r="B801" s="52" t="s">
        <v>2053</v>
      </c>
    </row>
    <row r="802" spans="1:2" x14ac:dyDescent="0.2">
      <c r="A802" s="80" t="s">
        <v>471</v>
      </c>
      <c r="B802" s="52" t="s">
        <v>2054</v>
      </c>
    </row>
    <row r="803" spans="1:2" x14ac:dyDescent="0.2">
      <c r="A803" s="80" t="s">
        <v>2055</v>
      </c>
      <c r="B803" s="52" t="s">
        <v>2056</v>
      </c>
    </row>
    <row r="804" spans="1:2" x14ac:dyDescent="0.2">
      <c r="A804" s="80">
        <v>9.1999999999999993</v>
      </c>
      <c r="B804" s="52" t="s">
        <v>2057</v>
      </c>
    </row>
    <row r="805" spans="1:2" x14ac:dyDescent="0.2">
      <c r="A805" s="80">
        <v>9.3000000000000007</v>
      </c>
      <c r="B805" s="52" t="s">
        <v>2058</v>
      </c>
    </row>
    <row r="806" spans="1:2" x14ac:dyDescent="0.2">
      <c r="A806" s="80">
        <v>9.4</v>
      </c>
      <c r="B806" s="52" t="s">
        <v>2059</v>
      </c>
    </row>
    <row r="807" spans="1:2" x14ac:dyDescent="0.2">
      <c r="A807" s="80" t="s">
        <v>689</v>
      </c>
      <c r="B807" s="52" t="s">
        <v>2060</v>
      </c>
    </row>
    <row r="808" spans="1:2" x14ac:dyDescent="0.2">
      <c r="A808" s="80" t="s">
        <v>504</v>
      </c>
      <c r="B808" s="52" t="s">
        <v>2061</v>
      </c>
    </row>
    <row r="809" spans="1:2" x14ac:dyDescent="0.2">
      <c r="A809" s="80" t="s">
        <v>480</v>
      </c>
      <c r="B809" s="52" t="s">
        <v>2062</v>
      </c>
    </row>
    <row r="810" spans="1:2" x14ac:dyDescent="0.2">
      <c r="A810" s="80" t="s">
        <v>693</v>
      </c>
      <c r="B810" s="52" t="s">
        <v>2063</v>
      </c>
    </row>
    <row r="811" spans="1:2" x14ac:dyDescent="0.2">
      <c r="A811" s="80">
        <v>9.5</v>
      </c>
      <c r="B811" s="52" t="s">
        <v>2064</v>
      </c>
    </row>
    <row r="812" spans="1:2" x14ac:dyDescent="0.2">
      <c r="A812" s="80" t="s">
        <v>2065</v>
      </c>
      <c r="B812" s="52" t="s">
        <v>2066</v>
      </c>
    </row>
    <row r="813" spans="1:2" x14ac:dyDescent="0.2">
      <c r="A813" s="80">
        <v>9.6</v>
      </c>
      <c r="B813" s="52" t="s">
        <v>2067</v>
      </c>
    </row>
    <row r="814" spans="1:2" x14ac:dyDescent="0.2">
      <c r="A814" s="80" t="s">
        <v>2068</v>
      </c>
      <c r="B814" s="52" t="s">
        <v>2069</v>
      </c>
    </row>
    <row r="815" spans="1:2" x14ac:dyDescent="0.2">
      <c r="A815" s="80" t="s">
        <v>2070</v>
      </c>
      <c r="B815" s="52" t="s">
        <v>2071</v>
      </c>
    </row>
    <row r="816" spans="1:2" x14ac:dyDescent="0.2">
      <c r="A816" s="80" t="s">
        <v>2072</v>
      </c>
      <c r="B816" s="52" t="s">
        <v>2073</v>
      </c>
    </row>
    <row r="817" spans="1:2" x14ac:dyDescent="0.2">
      <c r="A817" s="80">
        <v>9.6999999999999993</v>
      </c>
      <c r="B817" s="52" t="s">
        <v>2074</v>
      </c>
    </row>
    <row r="818" spans="1:2" x14ac:dyDescent="0.2">
      <c r="A818" s="80" t="s">
        <v>2075</v>
      </c>
      <c r="B818" s="52" t="s">
        <v>2076</v>
      </c>
    </row>
    <row r="819" spans="1:2" x14ac:dyDescent="0.2">
      <c r="A819" s="80">
        <v>9.8000000000000007</v>
      </c>
      <c r="B819" s="52" t="s">
        <v>2077</v>
      </c>
    </row>
    <row r="820" spans="1:2" x14ac:dyDescent="0.2">
      <c r="A820" s="80" t="s">
        <v>2078</v>
      </c>
      <c r="B820" s="52" t="s">
        <v>2079</v>
      </c>
    </row>
    <row r="821" spans="1:2" x14ac:dyDescent="0.2">
      <c r="A821" s="80" t="s">
        <v>2080</v>
      </c>
      <c r="B821" s="52" t="s">
        <v>2081</v>
      </c>
    </row>
    <row r="822" spans="1:2" x14ac:dyDescent="0.2">
      <c r="A822" s="80">
        <v>9.9</v>
      </c>
      <c r="B822" s="52" t="s">
        <v>2082</v>
      </c>
    </row>
    <row r="823" spans="1:2" x14ac:dyDescent="0.2">
      <c r="A823" s="80" t="s">
        <v>2083</v>
      </c>
      <c r="B823" s="52" t="s">
        <v>2084</v>
      </c>
    </row>
    <row r="824" spans="1:2" x14ac:dyDescent="0.2">
      <c r="A824" s="80" t="s">
        <v>2085</v>
      </c>
      <c r="B824" s="52" t="s">
        <v>2086</v>
      </c>
    </row>
    <row r="825" spans="1:2" x14ac:dyDescent="0.2">
      <c r="A825" s="80" t="s">
        <v>2087</v>
      </c>
      <c r="B825" s="52" t="s">
        <v>2088</v>
      </c>
    </row>
    <row r="826" spans="1:2" x14ac:dyDescent="0.2">
      <c r="A826" s="80" t="s">
        <v>2249</v>
      </c>
      <c r="B826" s="52" t="s">
        <v>2089</v>
      </c>
    </row>
    <row r="827" spans="1:2" x14ac:dyDescent="0.2">
      <c r="A827" s="80" t="s">
        <v>2090</v>
      </c>
      <c r="B827" s="52" t="s">
        <v>2091</v>
      </c>
    </row>
    <row r="828" spans="1:2" x14ac:dyDescent="0.2">
      <c r="A828" s="80">
        <v>10.1</v>
      </c>
      <c r="B828" s="52" t="s">
        <v>2092</v>
      </c>
    </row>
    <row r="829" spans="1:2" x14ac:dyDescent="0.2">
      <c r="A829" s="80">
        <v>10.199999999999999</v>
      </c>
      <c r="B829" s="52" t="s">
        <v>2093</v>
      </c>
    </row>
    <row r="830" spans="1:2" x14ac:dyDescent="0.2">
      <c r="A830" s="80" t="s">
        <v>2094</v>
      </c>
      <c r="B830" s="52" t="s">
        <v>2095</v>
      </c>
    </row>
    <row r="831" spans="1:2" x14ac:dyDescent="0.2">
      <c r="A831" s="80" t="s">
        <v>2096</v>
      </c>
      <c r="B831" s="52" t="s">
        <v>2097</v>
      </c>
    </row>
    <row r="832" spans="1:2" x14ac:dyDescent="0.2">
      <c r="A832" s="80" t="s">
        <v>2098</v>
      </c>
      <c r="B832" s="52" t="s">
        <v>2099</v>
      </c>
    </row>
    <row r="833" spans="1:2" x14ac:dyDescent="0.2">
      <c r="A833" s="80" t="s">
        <v>2100</v>
      </c>
      <c r="B833" s="52" t="s">
        <v>2101</v>
      </c>
    </row>
    <row r="834" spans="1:2" x14ac:dyDescent="0.2">
      <c r="A834" s="80" t="s">
        <v>2102</v>
      </c>
      <c r="B834" s="52" t="s">
        <v>2103</v>
      </c>
    </row>
    <row r="835" spans="1:2" x14ac:dyDescent="0.2">
      <c r="A835" s="80" t="s">
        <v>2104</v>
      </c>
      <c r="B835" s="52" t="s">
        <v>2105</v>
      </c>
    </row>
    <row r="836" spans="1:2" x14ac:dyDescent="0.2">
      <c r="A836" s="80" t="s">
        <v>2106</v>
      </c>
      <c r="B836" s="52" t="s">
        <v>2107</v>
      </c>
    </row>
    <row r="837" spans="1:2" x14ac:dyDescent="0.2">
      <c r="A837" s="80">
        <v>10.3</v>
      </c>
      <c r="B837" s="52" t="s">
        <v>2108</v>
      </c>
    </row>
    <row r="838" spans="1:2" x14ac:dyDescent="0.2">
      <c r="A838" s="80" t="s">
        <v>2109</v>
      </c>
      <c r="B838" s="52" t="s">
        <v>2110</v>
      </c>
    </row>
    <row r="839" spans="1:2" x14ac:dyDescent="0.2">
      <c r="A839" s="80" t="s">
        <v>2111</v>
      </c>
      <c r="B839" s="52" t="s">
        <v>2112</v>
      </c>
    </row>
    <row r="840" spans="1:2" x14ac:dyDescent="0.2">
      <c r="A840" s="80" t="s">
        <v>2113</v>
      </c>
      <c r="B840" s="52" t="s">
        <v>2114</v>
      </c>
    </row>
    <row r="841" spans="1:2" x14ac:dyDescent="0.2">
      <c r="A841" s="80" t="s">
        <v>2115</v>
      </c>
      <c r="B841" s="52" t="s">
        <v>2116</v>
      </c>
    </row>
    <row r="842" spans="1:2" x14ac:dyDescent="0.2">
      <c r="A842" s="80" t="s">
        <v>2117</v>
      </c>
      <c r="B842" s="52" t="s">
        <v>2118</v>
      </c>
    </row>
    <row r="843" spans="1:2" x14ac:dyDescent="0.2">
      <c r="A843" s="80" t="s">
        <v>2119</v>
      </c>
      <c r="B843" s="52" t="s">
        <v>2120</v>
      </c>
    </row>
    <row r="844" spans="1:2" x14ac:dyDescent="0.2">
      <c r="A844" s="80">
        <v>10.4</v>
      </c>
      <c r="B844" s="52" t="s">
        <v>2121</v>
      </c>
    </row>
    <row r="845" spans="1:2" x14ac:dyDescent="0.2">
      <c r="A845" s="80" t="s">
        <v>2122</v>
      </c>
      <c r="B845" s="52" t="s">
        <v>2123</v>
      </c>
    </row>
    <row r="846" spans="1:2" x14ac:dyDescent="0.2">
      <c r="A846" s="80" t="s">
        <v>2124</v>
      </c>
      <c r="B846" s="52" t="s">
        <v>2125</v>
      </c>
    </row>
    <row r="847" spans="1:2" x14ac:dyDescent="0.2">
      <c r="A847" s="80" t="s">
        <v>2126</v>
      </c>
      <c r="B847" s="52" t="s">
        <v>2127</v>
      </c>
    </row>
    <row r="848" spans="1:2" x14ac:dyDescent="0.2">
      <c r="A848" s="80">
        <v>10.5</v>
      </c>
      <c r="B848" s="52" t="s">
        <v>2128</v>
      </c>
    </row>
    <row r="849" spans="1:2" x14ac:dyDescent="0.2">
      <c r="A849" s="80" t="s">
        <v>2129</v>
      </c>
      <c r="B849" s="52" t="s">
        <v>2130</v>
      </c>
    </row>
    <row r="850" spans="1:2" x14ac:dyDescent="0.2">
      <c r="A850" s="80" t="s">
        <v>2131</v>
      </c>
      <c r="B850" s="52" t="s">
        <v>2132</v>
      </c>
    </row>
    <row r="851" spans="1:2" x14ac:dyDescent="0.2">
      <c r="A851" s="80" t="s">
        <v>2133</v>
      </c>
      <c r="B851" s="52" t="s">
        <v>2134</v>
      </c>
    </row>
    <row r="852" spans="1:2" x14ac:dyDescent="0.2">
      <c r="A852" s="80" t="s">
        <v>2135</v>
      </c>
      <c r="B852" s="52" t="s">
        <v>2136</v>
      </c>
    </row>
    <row r="853" spans="1:2" x14ac:dyDescent="0.2">
      <c r="A853" s="80" t="s">
        <v>2137</v>
      </c>
      <c r="B853" s="52" t="s">
        <v>2138</v>
      </c>
    </row>
    <row r="854" spans="1:2" x14ac:dyDescent="0.2">
      <c r="A854" s="80">
        <v>10.6</v>
      </c>
      <c r="B854" s="52" t="s">
        <v>2139</v>
      </c>
    </row>
    <row r="855" spans="1:2" x14ac:dyDescent="0.2">
      <c r="A855" s="80" t="s">
        <v>2140</v>
      </c>
      <c r="B855" s="52" t="s">
        <v>2141</v>
      </c>
    </row>
    <row r="856" spans="1:2" x14ac:dyDescent="0.2">
      <c r="A856" s="80" t="s">
        <v>2142</v>
      </c>
      <c r="B856" s="52" t="s">
        <v>2143</v>
      </c>
    </row>
    <row r="857" spans="1:2" x14ac:dyDescent="0.2">
      <c r="A857" s="80" t="s">
        <v>2144</v>
      </c>
      <c r="B857" s="52" t="s">
        <v>2145</v>
      </c>
    </row>
    <row r="858" spans="1:2" x14ac:dyDescent="0.2">
      <c r="A858" s="80">
        <v>10.7</v>
      </c>
      <c r="B858" s="52" t="s">
        <v>2146</v>
      </c>
    </row>
    <row r="859" spans="1:2" x14ac:dyDescent="0.2">
      <c r="A859" s="80">
        <v>10.8</v>
      </c>
      <c r="B859" s="52" t="s">
        <v>2147</v>
      </c>
    </row>
    <row r="860" spans="1:2" x14ac:dyDescent="0.2">
      <c r="A860" s="80" t="s">
        <v>2148</v>
      </c>
      <c r="B860" s="52" t="s">
        <v>2149</v>
      </c>
    </row>
    <row r="861" spans="1:2" x14ac:dyDescent="0.2">
      <c r="A861" s="80">
        <v>10.9</v>
      </c>
      <c r="B861" s="52" t="s">
        <v>2150</v>
      </c>
    </row>
    <row r="862" spans="1:2" x14ac:dyDescent="0.2">
      <c r="A862" s="80" t="s">
        <v>2151</v>
      </c>
      <c r="B862" s="52" t="s">
        <v>2152</v>
      </c>
    </row>
    <row r="863" spans="1:2" x14ac:dyDescent="0.2">
      <c r="A863" s="80">
        <v>11.1</v>
      </c>
      <c r="B863" s="52" t="s">
        <v>2153</v>
      </c>
    </row>
    <row r="864" spans="1:2" x14ac:dyDescent="0.2">
      <c r="A864" s="80" t="s">
        <v>496</v>
      </c>
      <c r="B864" s="52" t="s">
        <v>2154</v>
      </c>
    </row>
    <row r="865" spans="1:2" x14ac:dyDescent="0.2">
      <c r="A865" s="80" t="s">
        <v>505</v>
      </c>
      <c r="B865" s="52" t="s">
        <v>2155</v>
      </c>
    </row>
    <row r="866" spans="1:2" x14ac:dyDescent="0.2">
      <c r="A866" s="80">
        <v>11.2</v>
      </c>
      <c r="B866" s="52" t="s">
        <v>2156</v>
      </c>
    </row>
    <row r="867" spans="1:2" x14ac:dyDescent="0.2">
      <c r="A867" s="80" t="s">
        <v>498</v>
      </c>
      <c r="B867" s="52" t="s">
        <v>2157</v>
      </c>
    </row>
    <row r="868" spans="1:2" x14ac:dyDescent="0.2">
      <c r="A868" s="80" t="s">
        <v>709</v>
      </c>
      <c r="B868" s="52" t="s">
        <v>2158</v>
      </c>
    </row>
    <row r="869" spans="1:2" x14ac:dyDescent="0.2">
      <c r="A869" s="80" t="s">
        <v>711</v>
      </c>
      <c r="B869" s="52" t="s">
        <v>2159</v>
      </c>
    </row>
    <row r="870" spans="1:2" x14ac:dyDescent="0.2">
      <c r="A870" s="80">
        <v>11.3</v>
      </c>
      <c r="B870" s="52" t="s">
        <v>2160</v>
      </c>
    </row>
    <row r="871" spans="1:2" x14ac:dyDescent="0.2">
      <c r="A871" s="80" t="s">
        <v>2161</v>
      </c>
      <c r="B871" s="52" t="s">
        <v>2162</v>
      </c>
    </row>
    <row r="872" spans="1:2" x14ac:dyDescent="0.2">
      <c r="A872" s="80" t="s">
        <v>2163</v>
      </c>
      <c r="B872" s="52" t="s">
        <v>2164</v>
      </c>
    </row>
    <row r="873" spans="1:2" x14ac:dyDescent="0.2">
      <c r="A873" s="80" t="s">
        <v>2165</v>
      </c>
      <c r="B873" s="52" t="s">
        <v>2166</v>
      </c>
    </row>
    <row r="874" spans="1:2" x14ac:dyDescent="0.2">
      <c r="A874" s="80" t="s">
        <v>2167</v>
      </c>
      <c r="B874" s="52" t="s">
        <v>2168</v>
      </c>
    </row>
    <row r="875" spans="1:2" x14ac:dyDescent="0.2">
      <c r="A875" s="80" t="s">
        <v>2169</v>
      </c>
      <c r="B875" s="52" t="s">
        <v>2170</v>
      </c>
    </row>
    <row r="876" spans="1:2" x14ac:dyDescent="0.2">
      <c r="A876" s="80">
        <v>11.4</v>
      </c>
      <c r="B876" s="52" t="s">
        <v>2171</v>
      </c>
    </row>
    <row r="877" spans="1:2" x14ac:dyDescent="0.2">
      <c r="A877" s="80">
        <v>11.5</v>
      </c>
      <c r="B877" s="52" t="s">
        <v>2172</v>
      </c>
    </row>
    <row r="878" spans="1:2" x14ac:dyDescent="0.2">
      <c r="A878" s="80" t="s">
        <v>2173</v>
      </c>
      <c r="B878" s="52" t="s">
        <v>2174</v>
      </c>
    </row>
    <row r="879" spans="1:2" x14ac:dyDescent="0.2">
      <c r="A879" s="80">
        <v>11.6</v>
      </c>
      <c r="B879" s="52" t="s">
        <v>2175</v>
      </c>
    </row>
    <row r="880" spans="1:2" x14ac:dyDescent="0.2">
      <c r="A880" s="80" t="s">
        <v>1815</v>
      </c>
      <c r="B880" s="52" t="s">
        <v>2176</v>
      </c>
    </row>
    <row r="881" spans="1:2" x14ac:dyDescent="0.2">
      <c r="A881" s="80">
        <v>12.1</v>
      </c>
      <c r="B881" s="52" t="s">
        <v>2177</v>
      </c>
    </row>
    <row r="882" spans="1:2" x14ac:dyDescent="0.2">
      <c r="A882" s="80" t="s">
        <v>477</v>
      </c>
      <c r="B882" s="52" t="s">
        <v>2178</v>
      </c>
    </row>
    <row r="883" spans="1:2" x14ac:dyDescent="0.2">
      <c r="A883" s="80">
        <v>12.2</v>
      </c>
      <c r="B883" s="52" t="s">
        <v>2179</v>
      </c>
    </row>
    <row r="884" spans="1:2" x14ac:dyDescent="0.2">
      <c r="A884" s="80">
        <v>12.3</v>
      </c>
      <c r="B884" s="52" t="s">
        <v>2180</v>
      </c>
    </row>
    <row r="885" spans="1:2" x14ac:dyDescent="0.2">
      <c r="A885" s="80" t="s">
        <v>492</v>
      </c>
      <c r="B885" s="52" t="s">
        <v>2181</v>
      </c>
    </row>
    <row r="886" spans="1:2" x14ac:dyDescent="0.2">
      <c r="A886" s="80" t="s">
        <v>2182</v>
      </c>
      <c r="B886" s="52" t="s">
        <v>2183</v>
      </c>
    </row>
    <row r="887" spans="1:2" x14ac:dyDescent="0.2">
      <c r="A887" s="80" t="s">
        <v>2184</v>
      </c>
      <c r="B887" s="52" t="s">
        <v>2185</v>
      </c>
    </row>
    <row r="888" spans="1:2" x14ac:dyDescent="0.2">
      <c r="A888" s="80" t="s">
        <v>2186</v>
      </c>
      <c r="B888" s="52" t="s">
        <v>2187</v>
      </c>
    </row>
    <row r="889" spans="1:2" x14ac:dyDescent="0.2">
      <c r="A889" s="80" t="s">
        <v>2188</v>
      </c>
      <c r="B889" s="52" t="s">
        <v>2189</v>
      </c>
    </row>
    <row r="890" spans="1:2" x14ac:dyDescent="0.2">
      <c r="A890" s="80" t="s">
        <v>2190</v>
      </c>
      <c r="B890" s="52" t="s">
        <v>2191</v>
      </c>
    </row>
    <row r="891" spans="1:2" x14ac:dyDescent="0.2">
      <c r="A891" s="80" t="s">
        <v>2192</v>
      </c>
      <c r="B891" s="52" t="s">
        <v>2193</v>
      </c>
    </row>
    <row r="892" spans="1:2" x14ac:dyDescent="0.2">
      <c r="A892" s="80" t="s">
        <v>2194</v>
      </c>
      <c r="B892" s="52" t="s">
        <v>2195</v>
      </c>
    </row>
    <row r="893" spans="1:2" x14ac:dyDescent="0.2">
      <c r="A893" s="80" t="s">
        <v>2196</v>
      </c>
      <c r="B893" s="52" t="s">
        <v>2197</v>
      </c>
    </row>
    <row r="894" spans="1:2" x14ac:dyDescent="0.2">
      <c r="A894" s="80" t="s">
        <v>2198</v>
      </c>
      <c r="B894" s="52" t="s">
        <v>2199</v>
      </c>
    </row>
    <row r="895" spans="1:2" x14ac:dyDescent="0.2">
      <c r="A895" s="80">
        <v>12.4</v>
      </c>
      <c r="B895" s="52" t="s">
        <v>2200</v>
      </c>
    </row>
    <row r="896" spans="1:2" x14ac:dyDescent="0.2">
      <c r="A896" s="80" t="s">
        <v>502</v>
      </c>
      <c r="B896" s="52" t="s">
        <v>2201</v>
      </c>
    </row>
    <row r="897" spans="1:2" x14ac:dyDescent="0.2">
      <c r="A897" s="80">
        <v>12.5</v>
      </c>
      <c r="B897" s="52" t="s">
        <v>2202</v>
      </c>
    </row>
    <row r="898" spans="1:2" x14ac:dyDescent="0.2">
      <c r="A898" s="80" t="s">
        <v>476</v>
      </c>
      <c r="B898" s="52" t="s">
        <v>2203</v>
      </c>
    </row>
    <row r="899" spans="1:2" x14ac:dyDescent="0.2">
      <c r="A899" s="80" t="s">
        <v>2204</v>
      </c>
      <c r="B899" s="52" t="s">
        <v>2205</v>
      </c>
    </row>
    <row r="900" spans="1:2" x14ac:dyDescent="0.2">
      <c r="A900" s="80" t="s">
        <v>2206</v>
      </c>
      <c r="B900" s="52" t="s">
        <v>2207</v>
      </c>
    </row>
    <row r="901" spans="1:2" x14ac:dyDescent="0.2">
      <c r="A901" s="80" t="s">
        <v>2208</v>
      </c>
      <c r="B901" s="52" t="s">
        <v>2209</v>
      </c>
    </row>
    <row r="902" spans="1:2" x14ac:dyDescent="0.2">
      <c r="A902" s="80" t="s">
        <v>2210</v>
      </c>
      <c r="B902" s="52" t="s">
        <v>2211</v>
      </c>
    </row>
    <row r="903" spans="1:2" x14ac:dyDescent="0.2">
      <c r="A903" s="80">
        <v>12.6</v>
      </c>
      <c r="B903" s="52" t="s">
        <v>2212</v>
      </c>
    </row>
    <row r="904" spans="1:2" x14ac:dyDescent="0.2">
      <c r="A904" s="80" t="s">
        <v>487</v>
      </c>
      <c r="B904" s="52" t="s">
        <v>2213</v>
      </c>
    </row>
    <row r="905" spans="1:2" x14ac:dyDescent="0.2">
      <c r="A905" s="80" t="s">
        <v>741</v>
      </c>
      <c r="B905" s="52" t="s">
        <v>2214</v>
      </c>
    </row>
    <row r="906" spans="1:2" x14ac:dyDescent="0.2">
      <c r="A906" s="80">
        <v>12.7</v>
      </c>
      <c r="B906" s="52" t="s">
        <v>2215</v>
      </c>
    </row>
    <row r="907" spans="1:2" x14ac:dyDescent="0.2">
      <c r="A907" s="80">
        <v>12.8</v>
      </c>
      <c r="B907" s="52" t="s">
        <v>2216</v>
      </c>
    </row>
    <row r="908" spans="1:2" x14ac:dyDescent="0.2">
      <c r="A908" s="80" t="s">
        <v>2217</v>
      </c>
      <c r="B908" s="52" t="s">
        <v>2218</v>
      </c>
    </row>
    <row r="909" spans="1:2" x14ac:dyDescent="0.2">
      <c r="A909" s="80" t="s">
        <v>2219</v>
      </c>
      <c r="B909" s="52" t="s">
        <v>2220</v>
      </c>
    </row>
    <row r="910" spans="1:2" x14ac:dyDescent="0.2">
      <c r="A910" s="80" t="s">
        <v>2221</v>
      </c>
      <c r="B910" s="52" t="s">
        <v>2222</v>
      </c>
    </row>
    <row r="911" spans="1:2" x14ac:dyDescent="0.2">
      <c r="A911" s="80" t="s">
        <v>2223</v>
      </c>
      <c r="B911" s="52" t="s">
        <v>2224</v>
      </c>
    </row>
    <row r="912" spans="1:2" x14ac:dyDescent="0.2">
      <c r="A912" s="80" t="s">
        <v>2225</v>
      </c>
      <c r="B912" s="52" t="s">
        <v>2226</v>
      </c>
    </row>
    <row r="913" spans="1:2" x14ac:dyDescent="0.2">
      <c r="A913" s="80">
        <v>12.9</v>
      </c>
      <c r="B913" s="52" t="s">
        <v>2227</v>
      </c>
    </row>
    <row r="914" spans="1:2" x14ac:dyDescent="0.2">
      <c r="A914" s="80" t="s">
        <v>2248</v>
      </c>
      <c r="B914" s="52" t="s">
        <v>2228</v>
      </c>
    </row>
    <row r="915" spans="1:2" x14ac:dyDescent="0.2">
      <c r="A915" s="80" t="s">
        <v>2229</v>
      </c>
      <c r="B915" s="52" t="s">
        <v>2230</v>
      </c>
    </row>
    <row r="916" spans="1:2" x14ac:dyDescent="0.2">
      <c r="A916" s="80" t="s">
        <v>2231</v>
      </c>
      <c r="B916" s="52" t="s">
        <v>2232</v>
      </c>
    </row>
    <row r="917" spans="1:2" x14ac:dyDescent="0.2">
      <c r="A917" s="80" t="s">
        <v>2233</v>
      </c>
      <c r="B917" s="52" t="s">
        <v>2234</v>
      </c>
    </row>
    <row r="918" spans="1:2" x14ac:dyDescent="0.2">
      <c r="A918" s="80" t="s">
        <v>2235</v>
      </c>
      <c r="B918" s="52" t="s">
        <v>2236</v>
      </c>
    </row>
    <row r="919" spans="1:2" x14ac:dyDescent="0.2">
      <c r="A919" s="80" t="s">
        <v>2237</v>
      </c>
      <c r="B919" s="52" t="s">
        <v>2238</v>
      </c>
    </row>
    <row r="920" spans="1:2" x14ac:dyDescent="0.2">
      <c r="A920" s="80" t="s">
        <v>2239</v>
      </c>
      <c r="B920" s="52" t="s">
        <v>2240</v>
      </c>
    </row>
    <row r="921" spans="1:2" x14ac:dyDescent="0.2">
      <c r="A921" s="80">
        <v>12.11</v>
      </c>
      <c r="B921" s="52" t="s">
        <v>2241</v>
      </c>
    </row>
    <row r="922" spans="1:2" x14ac:dyDescent="0.2">
      <c r="A922" s="80" t="s">
        <v>2242</v>
      </c>
      <c r="B922" s="52" t="s">
        <v>2243</v>
      </c>
    </row>
    <row r="923" spans="1:2" ht="17" x14ac:dyDescent="0.2">
      <c r="A923" s="74" t="s">
        <v>1811</v>
      </c>
      <c r="B923" s="52" t="s">
        <v>2244</v>
      </c>
    </row>
    <row r="924" spans="1:2" x14ac:dyDescent="0.2">
      <c r="A924" s="75" t="s">
        <v>463</v>
      </c>
      <c r="B924" s="52" t="s">
        <v>2245</v>
      </c>
    </row>
    <row r="925" spans="1:2" x14ac:dyDescent="0.2">
      <c r="A925" s="75" t="s">
        <v>1810</v>
      </c>
      <c r="B925" s="52" t="str">
        <f>CONCATENATE(B923,"; ",B924)</f>
        <v>All system components included in or connected to the cardholder data environment (CDE); The process of determining the CDE and subsequent PCI scope</v>
      </c>
    </row>
    <row r="926" spans="1:2" s="73" customFormat="1" x14ac:dyDescent="0.2">
      <c r="A926" s="75" t="s">
        <v>1817</v>
      </c>
      <c r="B926" s="52" t="str">
        <f>B923</f>
        <v>All system components included in or connected to the cardholder data environment (CDE)</v>
      </c>
    </row>
    <row r="927" spans="1:2" ht="30" x14ac:dyDescent="0.2">
      <c r="A927" s="76" t="s">
        <v>1812</v>
      </c>
      <c r="B927" s="52" t="str">
        <f>CONCATENATE(B914,"; ",B923)</f>
        <v>Implement an incident response plan. Be prepared to respond immediately to a system breach.; All system components included in or connected to the cardholder data environment (CDE)</v>
      </c>
    </row>
    <row r="928" spans="1:2" x14ac:dyDescent="0.2">
      <c r="A928" s="77" t="s">
        <v>1813</v>
      </c>
      <c r="B928" s="52" t="str">
        <f>CONCATENATE(B907,"; ",B897)</f>
        <v>Maintain and implement policies and procedures to manage service providers, with whom cardholder data is shared, or that could affect the security of cardholder data, as follows; Assign to an individual or team the following information security management responsibilities:</v>
      </c>
    </row>
    <row r="929" spans="1:2" x14ac:dyDescent="0.2">
      <c r="A929" s="75" t="s">
        <v>2246</v>
      </c>
      <c r="B929" s="52" t="str">
        <f>CONCATENATE(B907,"; ",B723)</f>
        <v>Maintain and implement policies and procedures to manage service providers, with whom cardholder data is shared, or that could affect the security of cardholder data, as follows; Never send unprotected PANs by end-user messaging technologies (for example, e-mail, instant messaging, SMS, chat, etc.).</v>
      </c>
    </row>
    <row r="930" spans="1:2" x14ac:dyDescent="0.2">
      <c r="A930" s="77" t="s">
        <v>1816</v>
      </c>
      <c r="B930" s="52" t="str">
        <f>CONCATENATE(B762,"; ",B773)</f>
        <v>Restrict access to cardholder data by business need to know; Assign a unique ID to each person with computer access</v>
      </c>
    </row>
    <row r="931" spans="1:2" x14ac:dyDescent="0.2">
      <c r="A931" s="76" t="s">
        <v>1819</v>
      </c>
      <c r="B931" s="52" t="str">
        <f>CONCATENATE(B684,"; ",B773)</f>
        <v>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 Assign a unique ID to each person with computer access</v>
      </c>
    </row>
    <row r="932" spans="1:2" x14ac:dyDescent="0.2">
      <c r="A932" s="76" t="s">
        <v>1821</v>
      </c>
      <c r="B932" s="52" t="str">
        <f>CONCATENATE(B773,"; ",B723)</f>
        <v>Assign a unique ID to each person with computer access; Never send unprotected PANs by end-user messaging technologies (for example, e-mail, instant messaging, SMS, chat, etc.).</v>
      </c>
    </row>
    <row r="933" spans="1:2" ht="75" x14ac:dyDescent="0.2">
      <c r="A933" s="76" t="s">
        <v>1820</v>
      </c>
      <c r="B933" s="52" t="str">
        <f>CONCATENATE(B828,"; ",B837,"; ",B848,"; ",B854,"; ",B858)</f>
        <v>Implement audit trails to link all access to system components to each individual user.; Record at least the following audit trail entries for all system components for each event:; Secure audit trails so they cannot be altered.; Review logs and security events for all system components to identify anomalies or suspicious activity. Note: Log harvesting, parsing, and alerting tools may be used to meet this Requirement.; Retain audit trail history for at least one year, with a minimum of three months immediately available for analysis (for example, online, archived, or restorable from backup).</v>
      </c>
    </row>
    <row r="934" spans="1:2" ht="45" x14ac:dyDescent="0.2">
      <c r="A934" s="76" t="s">
        <v>1822</v>
      </c>
      <c r="B934" s="52" t="str">
        <f>CONCATENATE(B738,"; ",B749,"; ",B750,"; ",B751)</f>
        <v>Follow change control processes and procedures for all changes to system components. The processes must include the following:;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 Injection flaws, particularly SQL injection. Also consider OS Command Injection, LDAP and XPath injection flaws as well as other injection flaws.; Buffer overflows</v>
      </c>
    </row>
    <row r="935" spans="1:2" ht="30" x14ac:dyDescent="0.2">
      <c r="A935" s="76" t="s">
        <v>1823</v>
      </c>
      <c r="B935" s="52" t="str">
        <f>CONCATENATE(B738,"; ",B907,"; ",B913)</f>
        <v>Follow change control processes and procedures for all changes to system components. The processes must include the following:;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36" spans="1:2" x14ac:dyDescent="0.2">
      <c r="A936" s="76" t="s">
        <v>1824</v>
      </c>
      <c r="B936" s="52" t="str">
        <f>CONCATENATE(B881,"; ",B907)</f>
        <v>Establish, publish, maintain, and disseminate a security policy.; Maintain and implement policies and procedures to manage service providers, with whom cardholder data is shared, or that could affect the security of cardholder data, as follows</v>
      </c>
    </row>
    <row r="937" spans="1:2" ht="31" thickBot="1" x14ac:dyDescent="0.25">
      <c r="A937" s="76" t="s">
        <v>1825</v>
      </c>
      <c r="B937" s="52" t="str">
        <f>CONCATENATE(B881,"; ",B907,"; ",B734)</f>
        <v>Establish, publish, maintain, and disseminate a security policy.; Maintain and implement policies and procedures to manage service providers, with whom cardholder data is shared, or that could affect the security of cardholder data, as follows; 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v>
      </c>
    </row>
    <row r="938" spans="1:2" ht="17" thickBot="1" x14ac:dyDescent="0.25">
      <c r="A938" s="78" t="s">
        <v>1826</v>
      </c>
      <c r="B938" s="52" t="str">
        <f>CONCATENATE(B882,"; ",B907)</f>
        <v>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39" spans="1:2" ht="31" thickBot="1" x14ac:dyDescent="0.25">
      <c r="A939" s="79" t="s">
        <v>1827</v>
      </c>
      <c r="B939" s="52" t="str">
        <f>CONCATENATE(B881,"; ",B882,"; ",B907)</f>
        <v>Establish, publish, maintain, and disseminate a security policy.; 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40" spans="1:2" ht="31" thickBot="1" x14ac:dyDescent="0.25">
      <c r="A940" s="79" t="s">
        <v>1828</v>
      </c>
      <c r="B940" s="52" t="str">
        <f>CONCATENATE(B914,"; ",B907,"; ",B738)</f>
        <v>Implement an incident response plan. Be prepared to respond immediately to a system breach.; Maintain and implement policies and procedures to manage service providers, with whom cardholder data is shared, or that could affect the security of cardholder data, as follows; Follow change control processes and procedures for all changes to system components. The processes must include the following:</v>
      </c>
    </row>
    <row r="941" spans="1:2" ht="17" thickBot="1" x14ac:dyDescent="0.25">
      <c r="A941" s="78" t="s">
        <v>1829</v>
      </c>
      <c r="B941" s="52" t="str">
        <f>CONCATENATE(B910,"; ",B799)</f>
        <v>Ensure there is an established process for engaging service providers including proper due diligence prior to engagement.; Restrict physical access to cardholder data</v>
      </c>
    </row>
    <row r="942" spans="1:2" ht="17" thickBot="1" x14ac:dyDescent="0.25">
      <c r="A942" s="79" t="s">
        <v>1830</v>
      </c>
      <c r="B942" s="52" t="str">
        <f>CONCATENATE(B910,"; ",B721)</f>
        <v>Ensure there is an established process for engaging service providers including proper due diligence prior to engagement.; 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v>
      </c>
    </row>
    <row r="943" spans="1:2" ht="17" thickBot="1" x14ac:dyDescent="0.25">
      <c r="A943" s="78" t="s">
        <v>1832</v>
      </c>
      <c r="B943" s="52" t="str">
        <f>CONCATENATE(B876,"; ",B907)</f>
        <v>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 Maintain and implement policies and procedures to manage service providers, with whom cardholder data is shared, or that could affect the security of cardholder data, as follows</v>
      </c>
    </row>
    <row r="944" spans="1:2" ht="61" thickBot="1" x14ac:dyDescent="0.25">
      <c r="A944" s="79" t="s">
        <v>1833</v>
      </c>
      <c r="B944" s="52" t="str">
        <f>CONCATENATE(B661,"; ",B859,"; ",B854,"; ",B837,"; ",B829,"; ",B876)</f>
        <v>Establish and implement firewall and router configuration standards that include the following:; 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 Review logs and security events for all system components to identify anomalies or suspicious activity. Note: Log harvesting, parsing, and alerting tools may be used to meet this Requirement.; Record at least the following audit trail entries for all system components for each event:; Implement automated audit trails for all system components to reconstruct the following events:; 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v>
      </c>
    </row>
    <row r="945" spans="1:2" x14ac:dyDescent="0.2">
      <c r="A945" s="76" t="s">
        <v>1834</v>
      </c>
      <c r="B945" s="52" t="str">
        <f>CONCATENATE(B881,"; ",B799)</f>
        <v>Establish, publish, maintain, and disseminate a security policy.; Restrict physical access to cardholder data</v>
      </c>
    </row>
    <row r="946" spans="1:2" x14ac:dyDescent="0.2">
      <c r="A946" s="76" t="s">
        <v>1835</v>
      </c>
      <c r="B946" s="52" t="str">
        <f>CONCATENATE(B895,"; ",B897)</f>
        <v>Ensure that the security policy and procedures clearly define information security responsibilities for all personnel.; Assign to an individual or team the following information security management responsibilities:</v>
      </c>
    </row>
    <row r="947" spans="1:2" ht="17" thickBot="1" x14ac:dyDescent="0.25">
      <c r="A947" s="76" t="s">
        <v>1837</v>
      </c>
      <c r="B947" s="52" t="str">
        <f>CONCATENATE(B903,"; ",B749)</f>
        <v>Implement a formal security awareness program to make all personnel aware of the cardholder data security policy and procedures.;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v>
      </c>
    </row>
    <row r="948" spans="1:2" ht="31" thickBot="1" x14ac:dyDescent="0.25">
      <c r="A948" s="78" t="s">
        <v>1839</v>
      </c>
      <c r="B948" s="52" t="str">
        <f>CONCATENATE(B737,"; ",B746)</f>
        <v>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 Functionality testing to verify that the change does not adversely impact the security of the system.</v>
      </c>
    </row>
    <row r="949" spans="1:2" ht="17" thickBot="1" x14ac:dyDescent="0.25">
      <c r="A949" s="79" t="s">
        <v>1840</v>
      </c>
      <c r="B949" s="52" t="str">
        <f>CONCATENATE(B735,"; ",B736)</f>
        <v>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 Remove development, test and/or custom application accounts, user IDs, and passwords before applications become active or are released to customers.</v>
      </c>
    </row>
    <row r="950" spans="1:2" ht="31" thickBot="1" x14ac:dyDescent="0.25">
      <c r="A950" s="76" t="s">
        <v>1841</v>
      </c>
      <c r="B950" s="52" t="str">
        <f>CONCATENATE(B914,"; ",B907,"; ",B913)</f>
        <v>Implement an incident response plan. Be prepared to respond immediately to a system breach.;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51" spans="1:2" ht="31" thickBot="1" x14ac:dyDescent="0.25">
      <c r="A951" s="78" t="s">
        <v>1842</v>
      </c>
      <c r="B951" s="52" t="str">
        <f>CONCATENATE(B903,"; ",B762,"; ",B773,"; ",B799)</f>
        <v>Implement a formal security awareness program to make all personnel aware of the cardholder data security policy and procedures.; Restrict access to cardholder data by business need to know; Assign a unique ID to each person with computer access; Restrict physical access to cardholder data</v>
      </c>
    </row>
    <row r="952" spans="1:2" ht="31" thickBot="1" x14ac:dyDescent="0.25">
      <c r="A952" s="79" t="s">
        <v>1843</v>
      </c>
      <c r="B952" s="52" t="str">
        <f>CONCATENATE(B762,"; ",B773,"; ",B799)</f>
        <v>Restrict access to cardholder data by business need to know; Assign a unique ID to each person with computer access; Restrict physical access to cardholder data</v>
      </c>
    </row>
    <row r="953" spans="1:2" x14ac:dyDescent="0.2">
      <c r="A953" s="77" t="s">
        <v>2247</v>
      </c>
      <c r="B953" s="52" t="str">
        <f>CONCATENATE(B881,"; ",B731)</f>
        <v>Establish, publish, maintain, and disseminate a security policy.; Ensure that security policies and operational procedures for protecting systems against malware are documented, in use, and known to all affected parties.</v>
      </c>
    </row>
    <row r="954" spans="1:2" ht="31" thickBot="1" x14ac:dyDescent="0.25">
      <c r="A954" s="76" t="s">
        <v>1844</v>
      </c>
      <c r="B954" s="52" t="str">
        <f>CONCATENATE(B881,"; ",B897,"; ",B903)</f>
        <v>Establish, publish, maintain, and disseminate a security policy.; Assign to an individual or team the following information security management responsibilities:; Implement a formal security awareness program to make all personnel aware of the cardholder data security policy and procedures.</v>
      </c>
    </row>
    <row r="955" spans="1:2" ht="17" thickBot="1" x14ac:dyDescent="0.25">
      <c r="A955" s="78" t="s">
        <v>1845</v>
      </c>
      <c r="B955" s="52" t="str">
        <f>CONCATENATE(B866,"; ",B870)</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v>
      </c>
    </row>
    <row r="956" spans="1:2" ht="17" thickBot="1" x14ac:dyDescent="0.25">
      <c r="A956" s="79" t="s">
        <v>1846</v>
      </c>
      <c r="B956" s="52" t="str">
        <f>CONCATENATE(B866,"; ",B907)</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Maintain and implement policies and procedures to manage service providers, with whom cardholder data is shared, or that could affect the security of cardholder data, as follows</v>
      </c>
    </row>
    <row r="957" spans="1:2" ht="30" x14ac:dyDescent="0.2">
      <c r="A957" s="76" t="s">
        <v>1847</v>
      </c>
      <c r="B957" s="52" t="str">
        <f>CONCATENATE(B914,"; ",B827)</f>
        <v>Implement an incident response plan. Be prepared to respond immediately to a system breach.; Track and monitor all access to network resources and cardholder data</v>
      </c>
    </row>
    <row r="958" spans="1:2" x14ac:dyDescent="0.2">
      <c r="B958" s="52"/>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990"/>
  <sheetViews>
    <sheetView topLeftCell="G1" workbookViewId="0">
      <pane ySplit="1" topLeftCell="A90" activePane="bottomLeft" state="frozen"/>
      <selection pane="bottomLeft" activeCell="M92" sqref="M92"/>
    </sheetView>
  </sheetViews>
  <sheetFormatPr baseColWidth="10" defaultColWidth="8.625" defaultRowHeight="16" x14ac:dyDescent="0.2"/>
  <cols>
    <col min="1" max="1" width="6" style="85" customWidth="1"/>
    <col min="2" max="2" width="8.625" style="85" customWidth="1"/>
    <col min="3" max="3" width="28.375" style="85" customWidth="1"/>
    <col min="4" max="4" width="19.625" style="85" customWidth="1"/>
    <col min="5" max="7" width="26.875" style="85" customWidth="1"/>
    <col min="8" max="8" width="16.75" style="85" customWidth="1"/>
    <col min="9" max="9" width="22.125" style="85" customWidth="1"/>
    <col min="10" max="10" width="6.125" style="85" customWidth="1"/>
    <col min="11" max="11" width="5.125" style="340" customWidth="1"/>
    <col min="12" max="12" width="8.625" style="85" customWidth="1"/>
    <col min="13" max="13" width="7" style="85" customWidth="1"/>
    <col min="14" max="14" width="7.375" style="85" customWidth="1"/>
    <col min="15" max="15" width="10.75" style="85" customWidth="1"/>
    <col min="16" max="16" width="7.375" style="85" customWidth="1"/>
    <col min="17" max="21" width="9.25" style="85" customWidth="1"/>
    <col min="22" max="22" width="12.125" style="85" customWidth="1"/>
    <col min="23" max="24" width="9.25" style="85" customWidth="1"/>
    <col min="25" max="25" width="11.75" style="85" customWidth="1"/>
    <col min="26" max="27" width="12.25" style="85" customWidth="1"/>
    <col min="28" max="28" width="12.25" style="241" customWidth="1"/>
  </cols>
  <sheetData>
    <row r="1" spans="1:28" ht="17" thickBot="1" x14ac:dyDescent="0.2">
      <c r="A1" s="192"/>
      <c r="B1" s="193"/>
      <c r="C1" s="193" t="s">
        <v>2387</v>
      </c>
      <c r="D1" s="193"/>
      <c r="E1" s="465" t="s">
        <v>2388</v>
      </c>
      <c r="F1" s="466"/>
      <c r="G1" s="466"/>
      <c r="H1" s="195" t="s">
        <v>2389</v>
      </c>
      <c r="I1" s="195"/>
      <c r="J1" s="467" t="s">
        <v>2390</v>
      </c>
      <c r="K1" s="466"/>
      <c r="L1" s="466"/>
      <c r="M1" s="468" t="s">
        <v>2391</v>
      </c>
      <c r="N1" s="466"/>
      <c r="O1" s="466"/>
      <c r="P1" s="466"/>
      <c r="Q1" s="466"/>
      <c r="R1" s="466"/>
      <c r="S1" s="466"/>
      <c r="T1" s="466"/>
      <c r="U1" s="469" t="s">
        <v>2392</v>
      </c>
      <c r="V1" s="469"/>
      <c r="W1" s="469"/>
      <c r="X1" s="469"/>
      <c r="Y1" s="469"/>
      <c r="Z1" s="469"/>
      <c r="AA1" s="469"/>
      <c r="AB1" s="469"/>
    </row>
    <row r="2" spans="1:28" ht="46" thickBot="1" x14ac:dyDescent="0.2">
      <c r="A2" s="192" t="s">
        <v>1801</v>
      </c>
      <c r="B2" s="193" t="s">
        <v>1758</v>
      </c>
      <c r="C2" s="193" t="s">
        <v>1759</v>
      </c>
      <c r="D2" s="193" t="s">
        <v>1760</v>
      </c>
      <c r="E2" s="196" t="s">
        <v>2393</v>
      </c>
      <c r="F2" s="196" t="s">
        <v>2394</v>
      </c>
      <c r="G2" s="196" t="s">
        <v>2395</v>
      </c>
      <c r="H2" s="195" t="s">
        <v>2396</v>
      </c>
      <c r="I2" s="195" t="s">
        <v>2397</v>
      </c>
      <c r="J2" s="197" t="s">
        <v>1761</v>
      </c>
      <c r="K2" s="334" t="s">
        <v>1777</v>
      </c>
      <c r="L2" s="197" t="s">
        <v>1775</v>
      </c>
      <c r="M2" s="198" t="s">
        <v>1776</v>
      </c>
      <c r="N2" s="198" t="s">
        <v>1778</v>
      </c>
      <c r="O2" s="233" t="s">
        <v>2585</v>
      </c>
      <c r="P2" s="198" t="s">
        <v>1785</v>
      </c>
      <c r="Q2" s="198" t="s">
        <v>2398</v>
      </c>
      <c r="R2" s="198" t="s">
        <v>2399</v>
      </c>
      <c r="S2" s="198" t="s">
        <v>1786</v>
      </c>
      <c r="T2" s="198" t="s">
        <v>1781</v>
      </c>
      <c r="U2" s="242" t="s">
        <v>438</v>
      </c>
      <c r="V2" s="199" t="s">
        <v>439</v>
      </c>
      <c r="W2" s="200" t="s">
        <v>1802</v>
      </c>
      <c r="X2" s="201" t="s">
        <v>442</v>
      </c>
      <c r="Y2" s="200" t="s">
        <v>441</v>
      </c>
      <c r="Z2" s="200" t="s">
        <v>440</v>
      </c>
      <c r="AA2" s="200" t="s">
        <v>1774</v>
      </c>
      <c r="AB2" s="253" t="s">
        <v>2615</v>
      </c>
    </row>
    <row r="3" spans="1:28" ht="17" thickBot="1" x14ac:dyDescent="0.2">
      <c r="A3" s="192"/>
      <c r="B3" s="202" t="s">
        <v>342</v>
      </c>
      <c r="C3" s="203" t="s">
        <v>2</v>
      </c>
      <c r="D3" s="193">
        <f>VLOOKUP(B3,'HECVAT - Full'!A$3:D$321,4,TRUE)</f>
        <v>0</v>
      </c>
      <c r="E3" s="204"/>
      <c r="F3" s="204"/>
      <c r="G3" s="204"/>
      <c r="H3" s="195"/>
      <c r="I3" s="195"/>
      <c r="J3" s="205"/>
      <c r="K3" s="335"/>
      <c r="L3" s="206"/>
      <c r="M3" s="207"/>
      <c r="N3" s="198"/>
      <c r="O3" s="198"/>
      <c r="P3" s="198"/>
      <c r="Q3" s="198"/>
      <c r="R3" s="198"/>
      <c r="S3" s="198"/>
      <c r="T3" s="198"/>
      <c r="U3" s="347" t="s">
        <v>2418</v>
      </c>
      <c r="V3" s="347" t="s">
        <v>2418</v>
      </c>
      <c r="W3" s="347" t="s">
        <v>2418</v>
      </c>
      <c r="X3" s="347" t="s">
        <v>2418</v>
      </c>
      <c r="Y3" s="347" t="s">
        <v>2418</v>
      </c>
      <c r="Z3" s="347" t="s">
        <v>2418</v>
      </c>
      <c r="AA3" s="347" t="s">
        <v>2418</v>
      </c>
      <c r="AB3" s="347" t="s">
        <v>2418</v>
      </c>
    </row>
    <row r="4" spans="1:28" ht="17" thickBot="1" x14ac:dyDescent="0.2">
      <c r="A4" s="192"/>
      <c r="B4" s="208" t="s">
        <v>343</v>
      </c>
      <c r="C4" s="203" t="s">
        <v>3</v>
      </c>
      <c r="D4" s="193">
        <f>VLOOKUP(B4,'HECVAT - Full'!A$3:D$321,4,TRUE)</f>
        <v>0</v>
      </c>
      <c r="E4" s="204"/>
      <c r="F4" s="204"/>
      <c r="G4" s="204"/>
      <c r="H4" s="195"/>
      <c r="I4" s="195"/>
      <c r="J4" s="205"/>
      <c r="K4" s="335"/>
      <c r="L4" s="206"/>
      <c r="M4" s="207"/>
      <c r="N4" s="198"/>
      <c r="O4" s="198"/>
      <c r="P4" s="198"/>
      <c r="Q4" s="198"/>
      <c r="R4" s="198"/>
      <c r="S4" s="198"/>
      <c r="T4" s="198"/>
      <c r="U4" s="347" t="s">
        <v>2418</v>
      </c>
      <c r="V4" s="347" t="s">
        <v>2418</v>
      </c>
      <c r="W4" s="347" t="s">
        <v>2418</v>
      </c>
      <c r="X4" s="347" t="s">
        <v>2418</v>
      </c>
      <c r="Y4" s="347" t="s">
        <v>2418</v>
      </c>
      <c r="Z4" s="347" t="s">
        <v>2418</v>
      </c>
      <c r="AA4" s="347" t="s">
        <v>2418</v>
      </c>
      <c r="AB4" s="347" t="s">
        <v>2418</v>
      </c>
    </row>
    <row r="5" spans="1:28" ht="17" thickBot="1" x14ac:dyDescent="0.2">
      <c r="A5" s="192"/>
      <c r="B5" s="208" t="s">
        <v>344</v>
      </c>
      <c r="C5" s="203" t="s">
        <v>4</v>
      </c>
      <c r="D5" s="193">
        <f>VLOOKUP(B5,'HECVAT - Full'!A$3:D$321,4,TRUE)</f>
        <v>0</v>
      </c>
      <c r="E5" s="204"/>
      <c r="F5" s="204"/>
      <c r="G5" s="204"/>
      <c r="H5" s="195"/>
      <c r="I5" s="195"/>
      <c r="J5" s="205"/>
      <c r="K5" s="335"/>
      <c r="L5" s="206"/>
      <c r="M5" s="207"/>
      <c r="N5" s="198"/>
      <c r="O5" s="198"/>
      <c r="P5" s="198"/>
      <c r="Q5" s="198"/>
      <c r="R5" s="198"/>
      <c r="S5" s="198"/>
      <c r="T5" s="198"/>
      <c r="U5" s="347" t="s">
        <v>2418</v>
      </c>
      <c r="V5" s="347" t="s">
        <v>2418</v>
      </c>
      <c r="W5" s="347" t="s">
        <v>2418</v>
      </c>
      <c r="X5" s="347" t="s">
        <v>2418</v>
      </c>
      <c r="Y5" s="347" t="s">
        <v>2418</v>
      </c>
      <c r="Z5" s="347" t="s">
        <v>2418</v>
      </c>
      <c r="AA5" s="347" t="s">
        <v>2418</v>
      </c>
      <c r="AB5" s="347" t="s">
        <v>2418</v>
      </c>
    </row>
    <row r="6" spans="1:28" ht="17" thickBot="1" x14ac:dyDescent="0.2">
      <c r="A6" s="192"/>
      <c r="B6" s="208" t="s">
        <v>345</v>
      </c>
      <c r="C6" s="203" t="s">
        <v>5</v>
      </c>
      <c r="D6" s="193">
        <f>VLOOKUP(B6,'HECVAT - Full'!A$3:D$321,4,TRUE)</f>
        <v>0</v>
      </c>
      <c r="E6" s="204"/>
      <c r="F6" s="204"/>
      <c r="G6" s="204"/>
      <c r="H6" s="195"/>
      <c r="I6" s="195"/>
      <c r="J6" s="205"/>
      <c r="K6" s="335"/>
      <c r="L6" s="206"/>
      <c r="M6" s="207"/>
      <c r="N6" s="198"/>
      <c r="O6" s="198"/>
      <c r="P6" s="198"/>
      <c r="Q6" s="198"/>
      <c r="R6" s="198"/>
      <c r="S6" s="198"/>
      <c r="T6" s="198"/>
      <c r="U6" s="347" t="s">
        <v>2418</v>
      </c>
      <c r="V6" s="347" t="s">
        <v>2418</v>
      </c>
      <c r="W6" s="347" t="s">
        <v>2418</v>
      </c>
      <c r="X6" s="347" t="s">
        <v>2418</v>
      </c>
      <c r="Y6" s="347" t="s">
        <v>2418</v>
      </c>
      <c r="Z6" s="347" t="s">
        <v>2418</v>
      </c>
      <c r="AA6" s="347" t="s">
        <v>2418</v>
      </c>
      <c r="AB6" s="347" t="s">
        <v>2418</v>
      </c>
    </row>
    <row r="7" spans="1:28" ht="17" thickBot="1" x14ac:dyDescent="0.2">
      <c r="A7" s="192"/>
      <c r="B7" s="208" t="s">
        <v>346</v>
      </c>
      <c r="C7" s="203" t="s">
        <v>2400</v>
      </c>
      <c r="D7" s="193">
        <f>VLOOKUP(B7,'HECVAT - Full'!A$3:D$321,4,TRUE)</f>
        <v>0</v>
      </c>
      <c r="E7" s="204"/>
      <c r="F7" s="204"/>
      <c r="G7" s="204"/>
      <c r="H7" s="195"/>
      <c r="I7" s="195"/>
      <c r="J7" s="205"/>
      <c r="K7" s="335"/>
      <c r="L7" s="206"/>
      <c r="M7" s="207"/>
      <c r="N7" s="198"/>
      <c r="O7" s="198"/>
      <c r="P7" s="198"/>
      <c r="Q7" s="198"/>
      <c r="R7" s="198"/>
      <c r="S7" s="198"/>
      <c r="T7" s="198"/>
      <c r="U7" s="347" t="s">
        <v>2418</v>
      </c>
      <c r="V7" s="347" t="s">
        <v>2418</v>
      </c>
      <c r="W7" s="347" t="s">
        <v>2418</v>
      </c>
      <c r="X7" s="347" t="s">
        <v>2418</v>
      </c>
      <c r="Y7" s="347" t="s">
        <v>2418</v>
      </c>
      <c r="Z7" s="347" t="s">
        <v>2418</v>
      </c>
      <c r="AA7" s="347" t="s">
        <v>2418</v>
      </c>
      <c r="AB7" s="347" t="s">
        <v>2418</v>
      </c>
    </row>
    <row r="8" spans="1:28" ht="17" thickBot="1" x14ac:dyDescent="0.2">
      <c r="A8" s="192"/>
      <c r="B8" s="208" t="s">
        <v>347</v>
      </c>
      <c r="C8" s="203" t="s">
        <v>6</v>
      </c>
      <c r="D8" s="193">
        <f>VLOOKUP(B8,'HECVAT - Full'!A$3:D$321,4,TRUE)</f>
        <v>0</v>
      </c>
      <c r="E8" s="204"/>
      <c r="F8" s="204"/>
      <c r="G8" s="204"/>
      <c r="H8" s="195"/>
      <c r="I8" s="195"/>
      <c r="J8" s="205"/>
      <c r="K8" s="335"/>
      <c r="L8" s="206"/>
      <c r="M8" s="207"/>
      <c r="N8" s="198"/>
      <c r="O8" s="198"/>
      <c r="P8" s="198"/>
      <c r="Q8" s="198"/>
      <c r="R8" s="198"/>
      <c r="S8" s="198"/>
      <c r="T8" s="198"/>
      <c r="U8" s="347" t="s">
        <v>2418</v>
      </c>
      <c r="V8" s="347" t="s">
        <v>2418</v>
      </c>
      <c r="W8" s="347" t="s">
        <v>2418</v>
      </c>
      <c r="X8" s="347" t="s">
        <v>2418</v>
      </c>
      <c r="Y8" s="347" t="s">
        <v>2418</v>
      </c>
      <c r="Z8" s="347" t="s">
        <v>2418</v>
      </c>
      <c r="AA8" s="347" t="s">
        <v>2418</v>
      </c>
      <c r="AB8" s="347" t="s">
        <v>2418</v>
      </c>
    </row>
    <row r="9" spans="1:28" ht="17" thickBot="1" x14ac:dyDescent="0.2">
      <c r="A9" s="192"/>
      <c r="B9" s="208" t="s">
        <v>348</v>
      </c>
      <c r="C9" s="203" t="s">
        <v>7</v>
      </c>
      <c r="D9" s="193">
        <f>VLOOKUP(B9,'HECVAT - Full'!A$3:D$321,4,TRUE)</f>
        <v>0</v>
      </c>
      <c r="E9" s="204"/>
      <c r="F9" s="204"/>
      <c r="G9" s="204"/>
      <c r="H9" s="195"/>
      <c r="I9" s="195"/>
      <c r="J9" s="205"/>
      <c r="K9" s="335"/>
      <c r="L9" s="206"/>
      <c r="M9" s="207"/>
      <c r="N9" s="198"/>
      <c r="O9" s="198"/>
      <c r="P9" s="198"/>
      <c r="Q9" s="198"/>
      <c r="R9" s="198"/>
      <c r="S9" s="198"/>
      <c r="T9" s="198"/>
      <c r="U9" s="347" t="s">
        <v>2418</v>
      </c>
      <c r="V9" s="347" t="s">
        <v>2418</v>
      </c>
      <c r="W9" s="347" t="s">
        <v>2418</v>
      </c>
      <c r="X9" s="347" t="s">
        <v>2418</v>
      </c>
      <c r="Y9" s="347" t="s">
        <v>2418</v>
      </c>
      <c r="Z9" s="347" t="s">
        <v>2418</v>
      </c>
      <c r="AA9" s="347" t="s">
        <v>2418</v>
      </c>
      <c r="AB9" s="347" t="s">
        <v>2418</v>
      </c>
    </row>
    <row r="10" spans="1:28" ht="17" thickBot="1" x14ac:dyDescent="0.2">
      <c r="A10" s="192"/>
      <c r="B10" s="208" t="s">
        <v>349</v>
      </c>
      <c r="C10" s="203" t="s">
        <v>8</v>
      </c>
      <c r="D10" s="193">
        <f>VLOOKUP(B10,'HECVAT - Full'!A$3:D$321,4,TRUE)</f>
        <v>0</v>
      </c>
      <c r="E10" s="204"/>
      <c r="F10" s="204"/>
      <c r="G10" s="204"/>
      <c r="H10" s="195"/>
      <c r="I10" s="195"/>
      <c r="J10" s="205"/>
      <c r="K10" s="335"/>
      <c r="L10" s="206"/>
      <c r="M10" s="207"/>
      <c r="N10" s="198"/>
      <c r="O10" s="198"/>
      <c r="P10" s="198"/>
      <c r="Q10" s="198"/>
      <c r="R10" s="198"/>
      <c r="S10" s="198"/>
      <c r="T10" s="198"/>
      <c r="U10" s="347" t="s">
        <v>2418</v>
      </c>
      <c r="V10" s="347" t="s">
        <v>2418</v>
      </c>
      <c r="W10" s="347" t="s">
        <v>2418</v>
      </c>
      <c r="X10" s="347" t="s">
        <v>2418</v>
      </c>
      <c r="Y10" s="347" t="s">
        <v>2418</v>
      </c>
      <c r="Z10" s="347" t="s">
        <v>2418</v>
      </c>
      <c r="AA10" s="347" t="s">
        <v>2418</v>
      </c>
      <c r="AB10" s="347" t="s">
        <v>2418</v>
      </c>
    </row>
    <row r="11" spans="1:28" ht="17" thickBot="1" x14ac:dyDescent="0.2">
      <c r="A11" s="192"/>
      <c r="B11" s="208" t="s">
        <v>350</v>
      </c>
      <c r="C11" s="203" t="s">
        <v>9</v>
      </c>
      <c r="D11" s="193">
        <f>VLOOKUP(B11,'HECVAT - Full'!A$3:D$321,4,TRUE)</f>
        <v>0</v>
      </c>
      <c r="E11" s="204"/>
      <c r="F11" s="204"/>
      <c r="G11" s="204"/>
      <c r="H11" s="195"/>
      <c r="I11" s="195"/>
      <c r="J11" s="205"/>
      <c r="K11" s="335"/>
      <c r="L11" s="206"/>
      <c r="M11" s="207"/>
      <c r="N11" s="198"/>
      <c r="O11" s="198"/>
      <c r="P11" s="198"/>
      <c r="Q11" s="198"/>
      <c r="R11" s="198"/>
      <c r="S11" s="198"/>
      <c r="T11" s="198"/>
      <c r="U11" s="347" t="s">
        <v>2418</v>
      </c>
      <c r="V11" s="347" t="s">
        <v>2418</v>
      </c>
      <c r="W11" s="347" t="s">
        <v>2418</v>
      </c>
      <c r="X11" s="347" t="s">
        <v>2418</v>
      </c>
      <c r="Y11" s="347" t="s">
        <v>2418</v>
      </c>
      <c r="Z11" s="347" t="s">
        <v>2418</v>
      </c>
      <c r="AA11" s="347" t="s">
        <v>2418</v>
      </c>
      <c r="AB11" s="347" t="s">
        <v>2418</v>
      </c>
    </row>
    <row r="12" spans="1:28" ht="17" thickBot="1" x14ac:dyDescent="0.2">
      <c r="A12" s="192"/>
      <c r="B12" s="208" t="s">
        <v>351</v>
      </c>
      <c r="C12" s="203" t="s">
        <v>2401</v>
      </c>
      <c r="D12" s="193">
        <f>VLOOKUP(B12,'HECVAT - Full'!A$3:D$321,4,TRUE)</f>
        <v>0</v>
      </c>
      <c r="E12" s="204"/>
      <c r="F12" s="204"/>
      <c r="G12" s="204"/>
      <c r="H12" s="195"/>
      <c r="I12" s="195"/>
      <c r="J12" s="205"/>
      <c r="K12" s="335"/>
      <c r="L12" s="206"/>
      <c r="M12" s="207"/>
      <c r="N12" s="198"/>
      <c r="O12" s="198"/>
      <c r="P12" s="198"/>
      <c r="Q12" s="198"/>
      <c r="R12" s="198"/>
      <c r="S12" s="198"/>
      <c r="T12" s="198"/>
      <c r="U12" s="347" t="s">
        <v>2418</v>
      </c>
      <c r="V12" s="347" t="s">
        <v>2418</v>
      </c>
      <c r="W12" s="347" t="s">
        <v>2418</v>
      </c>
      <c r="X12" s="347" t="s">
        <v>2418</v>
      </c>
      <c r="Y12" s="347" t="s">
        <v>2418</v>
      </c>
      <c r="Z12" s="347" t="s">
        <v>2418</v>
      </c>
      <c r="AA12" s="347" t="s">
        <v>2418</v>
      </c>
      <c r="AB12" s="347" t="s">
        <v>2418</v>
      </c>
    </row>
    <row r="13" spans="1:28" ht="17" thickBot="1" x14ac:dyDescent="0.2">
      <c r="A13" s="192"/>
      <c r="B13" s="208" t="s">
        <v>2293</v>
      </c>
      <c r="C13" s="203" t="s">
        <v>2402</v>
      </c>
      <c r="D13" s="193">
        <f>VLOOKUP(B13,'HECVAT - Full'!A$3:D$321,4,TRUE)</f>
        <v>0</v>
      </c>
      <c r="E13" s="204"/>
      <c r="F13" s="204"/>
      <c r="G13" s="204"/>
      <c r="H13" s="195"/>
      <c r="I13" s="195"/>
      <c r="J13" s="205"/>
      <c r="K13" s="335"/>
      <c r="L13" s="206"/>
      <c r="M13" s="207"/>
      <c r="N13" s="198"/>
      <c r="O13" s="198"/>
      <c r="P13" s="198"/>
      <c r="Q13" s="198"/>
      <c r="R13" s="198"/>
      <c r="S13" s="198"/>
      <c r="T13" s="198"/>
      <c r="U13" s="347" t="s">
        <v>2418</v>
      </c>
      <c r="V13" s="347" t="s">
        <v>2418</v>
      </c>
      <c r="W13" s="347" t="s">
        <v>2418</v>
      </c>
      <c r="X13" s="347" t="s">
        <v>2418</v>
      </c>
      <c r="Y13" s="347" t="s">
        <v>2418</v>
      </c>
      <c r="Z13" s="347" t="s">
        <v>2418</v>
      </c>
      <c r="AA13" s="347" t="s">
        <v>2418</v>
      </c>
      <c r="AB13" s="347" t="s">
        <v>2418</v>
      </c>
    </row>
    <row r="14" spans="1:28" ht="17" thickBot="1" x14ac:dyDescent="0.2">
      <c r="A14" s="192"/>
      <c r="B14" s="208" t="s">
        <v>2294</v>
      </c>
      <c r="C14" s="203" t="s">
        <v>2403</v>
      </c>
      <c r="D14" s="193">
        <f>VLOOKUP(B14,'HECVAT - Full'!A$3:D$321,4,TRUE)</f>
        <v>0</v>
      </c>
      <c r="E14" s="204"/>
      <c r="F14" s="204"/>
      <c r="G14" s="204"/>
      <c r="H14" s="195"/>
      <c r="I14" s="195"/>
      <c r="J14" s="205"/>
      <c r="K14" s="335"/>
      <c r="L14" s="206"/>
      <c r="M14" s="207"/>
      <c r="N14" s="198"/>
      <c r="O14" s="198"/>
      <c r="P14" s="198"/>
      <c r="Q14" s="198"/>
      <c r="R14" s="198"/>
      <c r="S14" s="198"/>
      <c r="T14" s="198"/>
      <c r="U14" s="347" t="s">
        <v>2418</v>
      </c>
      <c r="V14" s="347" t="s">
        <v>2418</v>
      </c>
      <c r="W14" s="347" t="s">
        <v>2418</v>
      </c>
      <c r="X14" s="347" t="s">
        <v>2418</v>
      </c>
      <c r="Y14" s="347" t="s">
        <v>2418</v>
      </c>
      <c r="Z14" s="347" t="s">
        <v>2418</v>
      </c>
      <c r="AA14" s="347" t="s">
        <v>2418</v>
      </c>
      <c r="AB14" s="347" t="s">
        <v>2418</v>
      </c>
    </row>
    <row r="15" spans="1:28" ht="17" thickBot="1" x14ac:dyDescent="0.2">
      <c r="A15" s="192"/>
      <c r="B15" s="208" t="s">
        <v>2404</v>
      </c>
      <c r="C15" s="203" t="s">
        <v>2405</v>
      </c>
      <c r="D15" s="193">
        <f>VLOOKUP(B15,'HECVAT - Full'!A$3:D$321,4,TRUE)</f>
        <v>0</v>
      </c>
      <c r="E15" s="204"/>
      <c r="F15" s="204"/>
      <c r="G15" s="204"/>
      <c r="H15" s="195"/>
      <c r="I15" s="195"/>
      <c r="J15" s="205"/>
      <c r="K15" s="335"/>
      <c r="L15" s="206"/>
      <c r="M15" s="207"/>
      <c r="N15" s="198"/>
      <c r="O15" s="198"/>
      <c r="P15" s="198"/>
      <c r="Q15" s="198"/>
      <c r="R15" s="198"/>
      <c r="S15" s="198"/>
      <c r="T15" s="198"/>
      <c r="U15" s="347" t="s">
        <v>2418</v>
      </c>
      <c r="V15" s="347" t="s">
        <v>2418</v>
      </c>
      <c r="W15" s="347" t="s">
        <v>2418</v>
      </c>
      <c r="X15" s="347" t="s">
        <v>2418</v>
      </c>
      <c r="Y15" s="347" t="s">
        <v>2418</v>
      </c>
      <c r="Z15" s="347" t="s">
        <v>2418</v>
      </c>
      <c r="AA15" s="347" t="s">
        <v>2418</v>
      </c>
      <c r="AB15" s="347" t="s">
        <v>2418</v>
      </c>
    </row>
    <row r="16" spans="1:28" ht="17" thickBot="1" x14ac:dyDescent="0.2">
      <c r="A16" s="192"/>
      <c r="B16" s="208" t="s">
        <v>2406</v>
      </c>
      <c r="C16" s="203" t="s">
        <v>2407</v>
      </c>
      <c r="D16" s="193">
        <f>VLOOKUP(B16,'HECVAT - Full'!A$3:D$321,4,TRUE)</f>
        <v>0</v>
      </c>
      <c r="E16" s="204"/>
      <c r="F16" s="204"/>
      <c r="G16" s="204"/>
      <c r="H16" s="195"/>
      <c r="I16" s="195"/>
      <c r="J16" s="205"/>
      <c r="K16" s="335"/>
      <c r="L16" s="206"/>
      <c r="M16" s="207"/>
      <c r="N16" s="198"/>
      <c r="O16" s="198"/>
      <c r="P16" s="198"/>
      <c r="Q16" s="198"/>
      <c r="R16" s="198"/>
      <c r="S16" s="198"/>
      <c r="T16" s="198"/>
      <c r="U16" s="347" t="s">
        <v>2418</v>
      </c>
      <c r="V16" s="347" t="s">
        <v>2418</v>
      </c>
      <c r="W16" s="347" t="s">
        <v>2418</v>
      </c>
      <c r="X16" s="347" t="s">
        <v>2418</v>
      </c>
      <c r="Y16" s="347" t="s">
        <v>2418</v>
      </c>
      <c r="Z16" s="347" t="s">
        <v>2418</v>
      </c>
      <c r="AA16" s="347" t="s">
        <v>2418</v>
      </c>
      <c r="AB16" s="347" t="s">
        <v>2418</v>
      </c>
    </row>
    <row r="17" spans="1:28" ht="17" thickBot="1" x14ac:dyDescent="0.2">
      <c r="A17" s="192"/>
      <c r="B17" s="208" t="s">
        <v>2408</v>
      </c>
      <c r="C17" s="203" t="s">
        <v>2409</v>
      </c>
      <c r="D17" s="193">
        <f>VLOOKUP(B17,'HECVAT - Full'!A$3:D$321,4,TRUE)</f>
        <v>0</v>
      </c>
      <c r="E17" s="204"/>
      <c r="F17" s="204"/>
      <c r="G17" s="204"/>
      <c r="H17" s="195"/>
      <c r="I17" s="195"/>
      <c r="J17" s="205"/>
      <c r="K17" s="335"/>
      <c r="L17" s="206"/>
      <c r="M17" s="207"/>
      <c r="N17" s="198"/>
      <c r="O17" s="198"/>
      <c r="P17" s="198"/>
      <c r="Q17" s="198"/>
      <c r="R17" s="198"/>
      <c r="S17" s="198"/>
      <c r="T17" s="198"/>
      <c r="U17" s="347" t="s">
        <v>2418</v>
      </c>
      <c r="V17" s="347" t="s">
        <v>2418</v>
      </c>
      <c r="W17" s="347" t="s">
        <v>2418</v>
      </c>
      <c r="X17" s="347" t="s">
        <v>2418</v>
      </c>
      <c r="Y17" s="347" t="s">
        <v>2418</v>
      </c>
      <c r="Z17" s="347" t="s">
        <v>2418</v>
      </c>
      <c r="AA17" s="347" t="s">
        <v>2418</v>
      </c>
      <c r="AB17" s="347" t="s">
        <v>2418</v>
      </c>
    </row>
    <row r="18" spans="1:28" ht="81" thickBot="1" x14ac:dyDescent="0.2">
      <c r="A18" s="192">
        <v>1</v>
      </c>
      <c r="B18" s="193" t="s">
        <v>123</v>
      </c>
      <c r="C18" s="193" t="s">
        <v>74</v>
      </c>
      <c r="D18" s="193" t="str">
        <f>VLOOKUP(B18,'HECVAT - Full'!A$3:D$321,4,TRUE)</f>
        <v>We provide UAT environments to our customers on-demand.</v>
      </c>
      <c r="E18" s="266" t="s">
        <v>2393</v>
      </c>
      <c r="F18" s="214" t="s">
        <v>2737</v>
      </c>
      <c r="G18" s="266" t="s">
        <v>2394</v>
      </c>
      <c r="H18" s="195" t="s">
        <v>2320</v>
      </c>
      <c r="I18" s="195" t="s">
        <v>2321</v>
      </c>
      <c r="J18" s="210" t="b">
        <v>1</v>
      </c>
      <c r="K18" s="336">
        <v>1</v>
      </c>
      <c r="L18" s="211" t="s">
        <v>11</v>
      </c>
      <c r="M18" s="212" t="s">
        <v>15</v>
      </c>
      <c r="N18" s="198" t="str">
        <f>VLOOKUP(B18,'HECVAT - Full'!A:E,3,FALSE)</f>
        <v>No</v>
      </c>
      <c r="O18" s="356" t="e">
        <f>IF(LEN(VLOOKUP(B18,'Analyst Report'!$A:$I,6,TRUE))= 0,"",VLOOKUP(B18,'Analyst Report'!$A:$I,6,FALSE))</f>
        <v>#N/A</v>
      </c>
      <c r="P18" s="198" t="e">
        <f>IF((O18=""),(IF(ISNUMBER(FIND(M18,N18)), 1, 0)),(IF(ISNUMBER(FIND(M18,O18)), 1, 0)))</f>
        <v>#N/A</v>
      </c>
      <c r="Q18" s="198">
        <v>10</v>
      </c>
      <c r="R18" s="198">
        <f>IF(LEN(VLOOKUP(B18,'Analyst Report'!$A$30:$I$289,8,TRUE))= 0,"",VLOOKUP(B18,'Analyst Report'!$A$30:$I$289,8,TRUE))</f>
        <v>15</v>
      </c>
      <c r="S18" s="198">
        <f>(IF((ISNUMBER(R18)),R18,Q18))*K18</f>
        <v>15</v>
      </c>
      <c r="T18" s="236" t="e">
        <f>P18*S18</f>
        <v>#N/A</v>
      </c>
      <c r="U18" s="347" t="s">
        <v>2418</v>
      </c>
      <c r="V18" s="347" t="s">
        <v>2418</v>
      </c>
      <c r="W18" s="347" t="s">
        <v>2418</v>
      </c>
      <c r="X18" s="347" t="s">
        <v>2418</v>
      </c>
      <c r="Y18" s="347" t="s">
        <v>2418</v>
      </c>
      <c r="Z18" s="347" t="s">
        <v>2418</v>
      </c>
      <c r="AA18" s="347" t="s">
        <v>2418</v>
      </c>
      <c r="AB18" s="347" t="s">
        <v>2418</v>
      </c>
    </row>
    <row r="19" spans="1:28" ht="177" thickBot="1" x14ac:dyDescent="0.2">
      <c r="A19" s="192">
        <f>A18+1</f>
        <v>2</v>
      </c>
      <c r="B19" s="193" t="s">
        <v>124</v>
      </c>
      <c r="C19" s="193" t="s">
        <v>443</v>
      </c>
      <c r="D19" s="193" t="str">
        <f>VLOOKUP(B19,'HECVAT - Full'!A$3:D$321,4,TRUE)</f>
        <v>We provide UAT environments to our customers on-demand.</v>
      </c>
      <c r="E19" s="214" t="s">
        <v>2410</v>
      </c>
      <c r="F19" s="214" t="s">
        <v>2740</v>
      </c>
      <c r="G19" s="214" t="s">
        <v>2411</v>
      </c>
      <c r="H19" s="215" t="s">
        <v>2375</v>
      </c>
      <c r="I19" s="215" t="s">
        <v>2322</v>
      </c>
      <c r="J19" s="210" t="b">
        <v>1</v>
      </c>
      <c r="K19" s="336">
        <v>1</v>
      </c>
      <c r="L19" s="211" t="s">
        <v>11</v>
      </c>
      <c r="M19" s="212" t="s">
        <v>18</v>
      </c>
      <c r="N19" s="198" t="str">
        <f>VLOOKUP(B19,'HECVAT - Full'!A:E,3,FALSE)</f>
        <v>Yes</v>
      </c>
      <c r="O19" s="315" t="e">
        <f>IF(LEN(VLOOKUP(B19,'Analyst Report'!$A:$I,6,TRUE))= 0,"",VLOOKUP(B19,'Analyst Report'!$A:$I,6,FALSE))</f>
        <v>#N/A</v>
      </c>
      <c r="P19" s="236" t="e">
        <f t="shared" ref="P19:P73" si="0">IF((O19=""),(IF(ISNUMBER(FIND(M19,N19)), 1, 0)),(IF(ISNUMBER(FIND(M19,O19)), 1, 0)))</f>
        <v>#N/A</v>
      </c>
      <c r="Q19" s="198">
        <v>10</v>
      </c>
      <c r="R19" s="236">
        <f>IF(LEN(VLOOKUP(B19,'Analyst Report'!$A$30:$I$289,8,TRUE))= 0,"",VLOOKUP(B19,'Analyst Report'!$A$30:$I$289,8,TRUE))</f>
        <v>15</v>
      </c>
      <c r="S19" s="315">
        <f t="shared" ref="S19:S85" si="1">(IF((ISNUMBER(R19)),R19,Q19))*K19</f>
        <v>15</v>
      </c>
      <c r="T19" s="236" t="e">
        <f t="shared" ref="T19:T73" si="2">P19*S19</f>
        <v>#N/A</v>
      </c>
      <c r="U19" s="347" t="s">
        <v>2418</v>
      </c>
      <c r="V19" s="347" t="s">
        <v>2418</v>
      </c>
      <c r="W19" s="347" t="s">
        <v>2418</v>
      </c>
      <c r="X19" s="347" t="s">
        <v>2418</v>
      </c>
      <c r="Y19" s="347" t="s">
        <v>2418</v>
      </c>
      <c r="Z19" s="347" t="s">
        <v>2418</v>
      </c>
      <c r="AA19" s="347" t="s">
        <v>2418</v>
      </c>
      <c r="AB19" s="347" t="s">
        <v>2418</v>
      </c>
    </row>
    <row r="20" spans="1:28" ht="113" thickBot="1" x14ac:dyDescent="0.2">
      <c r="A20" s="192">
        <f t="shared" ref="A20:A86" si="3">A19+1</f>
        <v>3</v>
      </c>
      <c r="B20" s="193" t="s">
        <v>125</v>
      </c>
      <c r="C20" s="193" t="s">
        <v>2412</v>
      </c>
      <c r="D20" s="193" t="str">
        <f>VLOOKUP(B20,'HECVAT - Full'!A$3:D$321,4,TRUE)</f>
        <v>We provide UAT environments to our customers on-demand.</v>
      </c>
      <c r="E20" s="266" t="s">
        <v>2418</v>
      </c>
      <c r="F20" s="216" t="s">
        <v>2413</v>
      </c>
      <c r="G20" s="214" t="s">
        <v>2414</v>
      </c>
      <c r="H20" s="215" t="s">
        <v>2594</v>
      </c>
      <c r="I20" s="215" t="s">
        <v>2323</v>
      </c>
      <c r="J20" s="210" t="b">
        <v>1</v>
      </c>
      <c r="K20" s="336">
        <v>1</v>
      </c>
      <c r="L20" s="211" t="s">
        <v>11</v>
      </c>
      <c r="M20" s="212" t="s">
        <v>15</v>
      </c>
      <c r="N20" s="198" t="str">
        <f>VLOOKUP(B20,'HECVAT - Full'!A:E,3,FALSE)</f>
        <v>Yes</v>
      </c>
      <c r="O20" s="315" t="str">
        <f>IF(LEN(VLOOKUP(B20,'Analyst Report'!$A:$I,6,TRUE))= 0,"",VLOOKUP(B20,'Analyst Report'!$A:$I,6,TRUE))</f>
        <v>Qualitative Question</v>
      </c>
      <c r="P20" s="236">
        <f t="shared" si="0"/>
        <v>0</v>
      </c>
      <c r="Q20" s="198">
        <v>10</v>
      </c>
      <c r="R20" s="236">
        <f>IF(LEN(VLOOKUP(B20,'Analyst Report'!$A$30:$I$289,8,TRUE))= 0,"",VLOOKUP(B20,'Analyst Report'!$A$30:$I$289,8,TRUE))</f>
        <v>15</v>
      </c>
      <c r="S20" s="315">
        <f t="shared" si="1"/>
        <v>15</v>
      </c>
      <c r="T20" s="236">
        <f t="shared" si="2"/>
        <v>0</v>
      </c>
      <c r="U20" s="347" t="s">
        <v>2418</v>
      </c>
      <c r="V20" s="347" t="s">
        <v>2418</v>
      </c>
      <c r="W20" s="347" t="s">
        <v>2418</v>
      </c>
      <c r="X20" s="347" t="s">
        <v>2418</v>
      </c>
      <c r="Y20" s="347" t="s">
        <v>2418</v>
      </c>
      <c r="Z20" s="347" t="s">
        <v>2418</v>
      </c>
      <c r="AA20" s="347" t="s">
        <v>2418</v>
      </c>
      <c r="AB20" s="347" t="s">
        <v>2418</v>
      </c>
    </row>
    <row r="21" spans="1:28" ht="113" thickBot="1" x14ac:dyDescent="0.2">
      <c r="A21" s="192">
        <f t="shared" si="3"/>
        <v>4</v>
      </c>
      <c r="B21" s="193" t="s">
        <v>126</v>
      </c>
      <c r="C21" s="193" t="s">
        <v>2415</v>
      </c>
      <c r="D21" s="193" t="str">
        <f>VLOOKUP(B21,'HECVAT - Full'!A$3:D$321,4,TRUE)</f>
        <v>We provide UAT environments to our customers on-demand.</v>
      </c>
      <c r="E21" s="266" t="s">
        <v>2418</v>
      </c>
      <c r="F21" s="214" t="s">
        <v>2413</v>
      </c>
      <c r="G21" s="214" t="s">
        <v>2416</v>
      </c>
      <c r="H21" s="215" t="s">
        <v>2595</v>
      </c>
      <c r="I21" s="217" t="s">
        <v>2324</v>
      </c>
      <c r="J21" s="210" t="b">
        <v>1</v>
      </c>
      <c r="K21" s="336">
        <v>1</v>
      </c>
      <c r="L21" s="211" t="s">
        <v>11</v>
      </c>
      <c r="M21" s="212" t="s">
        <v>15</v>
      </c>
      <c r="N21" s="198" t="str">
        <f>VLOOKUP(B21,'HECVAT - Full'!A:E,3,FALSE)</f>
        <v>Yes</v>
      </c>
      <c r="O21" s="315" t="str">
        <f>IF(LEN(VLOOKUP(B21,'Analyst Report'!$A:$I,6,TRUE))= 0,"",VLOOKUP(B21,'Analyst Report'!$A:$I,6,TRUE))</f>
        <v>Qualitative Question</v>
      </c>
      <c r="P21" s="236">
        <f t="shared" si="0"/>
        <v>0</v>
      </c>
      <c r="Q21" s="198"/>
      <c r="R21" s="236">
        <f>IF(LEN(VLOOKUP(B21,'Analyst Report'!$A$30:$I$289,8,TRUE))= 0,"",VLOOKUP(B21,'Analyst Report'!$A$30:$I$289,8,TRUE))</f>
        <v>15</v>
      </c>
      <c r="S21" s="315">
        <f t="shared" si="1"/>
        <v>15</v>
      </c>
      <c r="T21" s="236">
        <f t="shared" si="2"/>
        <v>0</v>
      </c>
      <c r="U21" s="347" t="s">
        <v>2418</v>
      </c>
      <c r="V21" s="347" t="s">
        <v>2418</v>
      </c>
      <c r="W21" s="347" t="s">
        <v>2418</v>
      </c>
      <c r="X21" s="347" t="s">
        <v>2418</v>
      </c>
      <c r="Y21" s="347" t="s">
        <v>2418</v>
      </c>
      <c r="Z21" s="347" t="s">
        <v>2418</v>
      </c>
      <c r="AA21" s="347" t="s">
        <v>2418</v>
      </c>
      <c r="AB21" s="347" t="s">
        <v>2418</v>
      </c>
    </row>
    <row r="22" spans="1:28" ht="81" thickBot="1" x14ac:dyDescent="0.2">
      <c r="A22" s="192">
        <f t="shared" si="3"/>
        <v>5</v>
      </c>
      <c r="B22" s="193" t="s">
        <v>127</v>
      </c>
      <c r="C22" s="193" t="s">
        <v>2697</v>
      </c>
      <c r="D22" s="193" t="str">
        <f>VLOOKUP(B22,'HECVAT - Full'!A$3:D$321,4,TRUE)</f>
        <v>We provide UAT environments to our customers on-demand.</v>
      </c>
      <c r="E22" s="266" t="s">
        <v>2696</v>
      </c>
      <c r="F22" s="214" t="s">
        <v>2736</v>
      </c>
      <c r="G22" s="266" t="s">
        <v>2698</v>
      </c>
      <c r="H22" s="195" t="s">
        <v>2325</v>
      </c>
      <c r="I22" s="195" t="s">
        <v>2326</v>
      </c>
      <c r="J22" s="210" t="b">
        <v>1</v>
      </c>
      <c r="K22" s="336">
        <v>1</v>
      </c>
      <c r="L22" s="211" t="s">
        <v>11</v>
      </c>
      <c r="M22" s="212" t="s">
        <v>18</v>
      </c>
      <c r="N22" s="198" t="str">
        <f>VLOOKUP(B22,'HECVAT - Full'!A:E,3,FALSE)</f>
        <v>Yes</v>
      </c>
      <c r="O22" s="315" t="str">
        <f>IF(LEN(VLOOKUP(B22,'Analyst Report'!$A:$I,6,TRUE))= 0,"",VLOOKUP(B22,'Analyst Report'!$A:$I,6,TRUE))</f>
        <v>Qualitative Question</v>
      </c>
      <c r="P22" s="236">
        <f t="shared" si="0"/>
        <v>0</v>
      </c>
      <c r="Q22" s="198">
        <v>10</v>
      </c>
      <c r="R22" s="236">
        <f>IF(LEN(VLOOKUP(B22,'Analyst Report'!$A$30:$I$289,8,TRUE))= 0,"",VLOOKUP(B22,'Analyst Report'!$A$30:$I$289,8,TRUE))</f>
        <v>15</v>
      </c>
      <c r="S22" s="315">
        <f t="shared" si="1"/>
        <v>15</v>
      </c>
      <c r="T22" s="236">
        <f t="shared" si="2"/>
        <v>0</v>
      </c>
      <c r="U22" s="347" t="s">
        <v>2418</v>
      </c>
      <c r="V22" s="347" t="s">
        <v>2418</v>
      </c>
      <c r="W22" s="347" t="s">
        <v>2418</v>
      </c>
      <c r="X22" s="347" t="s">
        <v>2418</v>
      </c>
      <c r="Y22" s="347" t="s">
        <v>2418</v>
      </c>
      <c r="Z22" s="347" t="s">
        <v>2418</v>
      </c>
      <c r="AA22" s="347" t="s">
        <v>2418</v>
      </c>
      <c r="AB22" s="347" t="s">
        <v>2418</v>
      </c>
    </row>
    <row r="23" spans="1:28" ht="225" thickBot="1" x14ac:dyDescent="0.2">
      <c r="A23" s="192">
        <f t="shared" si="3"/>
        <v>6</v>
      </c>
      <c r="B23" s="193" t="s">
        <v>128</v>
      </c>
      <c r="C23" s="193" t="s">
        <v>2699</v>
      </c>
      <c r="D23" s="193" t="str">
        <f>VLOOKUP(B23,'HECVAT - Full'!A$3:D$321,4,TRUE)</f>
        <v>We provide UAT environments to our customers on-demand.</v>
      </c>
      <c r="E23" s="266" t="s">
        <v>2738</v>
      </c>
      <c r="F23" s="214" t="s">
        <v>2739</v>
      </c>
      <c r="G23" s="266"/>
      <c r="H23" s="195" t="s">
        <v>2376</v>
      </c>
      <c r="I23" s="195" t="s">
        <v>2327</v>
      </c>
      <c r="J23" s="210" t="b">
        <v>0</v>
      </c>
      <c r="K23" s="336">
        <v>1</v>
      </c>
      <c r="L23" s="211" t="s">
        <v>11</v>
      </c>
      <c r="M23" s="212" t="s">
        <v>15</v>
      </c>
      <c r="N23" s="198" t="str">
        <f>VLOOKUP(B23,'HECVAT - Full'!A:E,3,FALSE)</f>
        <v>Yes</v>
      </c>
      <c r="O23" s="315" t="str">
        <f>IF(LEN(VLOOKUP(B23,'Analyst Report'!$A:$I,6,TRUE))= 0,"",VLOOKUP(B23,'Analyst Report'!$A:$I,6,TRUE))</f>
        <v>Qualitative Question</v>
      </c>
      <c r="P23" s="236">
        <f t="shared" si="0"/>
        <v>0</v>
      </c>
      <c r="Q23" s="198">
        <v>10</v>
      </c>
      <c r="R23" s="236">
        <f>IF(LEN(VLOOKUP(B23,'Analyst Report'!$A$30:$I$289,8,TRUE))= 0,"",VLOOKUP(B23,'Analyst Report'!$A$30:$I$289,8,TRUE))</f>
        <v>15</v>
      </c>
      <c r="S23" s="315">
        <f t="shared" si="1"/>
        <v>15</v>
      </c>
      <c r="T23" s="236">
        <f t="shared" si="2"/>
        <v>0</v>
      </c>
      <c r="U23" s="347" t="s">
        <v>2418</v>
      </c>
      <c r="V23" s="347" t="s">
        <v>2418</v>
      </c>
      <c r="W23" s="347" t="s">
        <v>2418</v>
      </c>
      <c r="X23" s="347" t="s">
        <v>2418</v>
      </c>
      <c r="Y23" s="347" t="s">
        <v>2418</v>
      </c>
      <c r="Z23" s="347" t="s">
        <v>2418</v>
      </c>
      <c r="AA23" s="347" t="s">
        <v>2418</v>
      </c>
      <c r="AB23" s="347" t="s">
        <v>2418</v>
      </c>
    </row>
    <row r="24" spans="1:28" ht="46" thickBot="1" x14ac:dyDescent="0.2">
      <c r="A24" s="192">
        <f t="shared" si="3"/>
        <v>7</v>
      </c>
      <c r="B24" s="193" t="s">
        <v>129</v>
      </c>
      <c r="C24" s="193" t="s">
        <v>2616</v>
      </c>
      <c r="D24" s="193" t="str">
        <f>VLOOKUP(B24,'HECVAT - Full'!A$3:D$321,4,TRUE)</f>
        <v>We provide UAT environments to our customers on-demand.</v>
      </c>
      <c r="E24" s="266" t="s">
        <v>2695</v>
      </c>
      <c r="F24" s="266" t="s">
        <v>2418</v>
      </c>
      <c r="G24" s="266" t="s">
        <v>2418</v>
      </c>
      <c r="H24" s="195"/>
      <c r="I24" s="195"/>
      <c r="J24" s="210"/>
      <c r="K24" s="336">
        <v>1</v>
      </c>
      <c r="L24" s="211" t="s">
        <v>11</v>
      </c>
      <c r="M24" s="322" t="s">
        <v>15</v>
      </c>
      <c r="N24" s="252" t="str">
        <f>LEFT(VLOOKUP(B24,'HECVAT - Full'!A:E,3,FALSE),1)</f>
        <v>7</v>
      </c>
      <c r="O24" s="315" t="str">
        <f>IF(LEN(VLOOKUP(B24,'Analyst Report'!$A:$I,6,TRUE))= 0,"",VLOOKUP(B24,'Analyst Report'!$A:$I,6,TRUE))</f>
        <v>Qualitative Question</v>
      </c>
      <c r="P24" s="236">
        <f t="shared" si="0"/>
        <v>0</v>
      </c>
      <c r="Q24" s="198">
        <v>10</v>
      </c>
      <c r="R24" s="236">
        <f>IF(LEN(VLOOKUP(B24,'Analyst Report'!$A$30:$I$289,8,TRUE))= 0,"",VLOOKUP(B24,'Analyst Report'!$A$30:$I$289,8,TRUE))</f>
        <v>15</v>
      </c>
      <c r="S24" s="315">
        <f t="shared" si="1"/>
        <v>15</v>
      </c>
      <c r="T24" s="236">
        <f t="shared" si="2"/>
        <v>0</v>
      </c>
      <c r="U24" s="347" t="s">
        <v>2418</v>
      </c>
      <c r="V24" s="347" t="s">
        <v>2418</v>
      </c>
      <c r="W24" s="347" t="s">
        <v>2418</v>
      </c>
      <c r="X24" s="347" t="s">
        <v>2418</v>
      </c>
      <c r="Y24" s="347" t="s">
        <v>2418</v>
      </c>
      <c r="Z24" s="347" t="s">
        <v>2418</v>
      </c>
      <c r="AA24" s="347" t="s">
        <v>2418</v>
      </c>
      <c r="AB24" s="347" t="s">
        <v>2418</v>
      </c>
    </row>
    <row r="25" spans="1:28" ht="409.6" thickTop="1" thickBot="1" x14ac:dyDescent="0.2">
      <c r="A25" s="192">
        <f t="shared" si="3"/>
        <v>8</v>
      </c>
      <c r="B25" s="267" t="s">
        <v>136</v>
      </c>
      <c r="C25" s="268" t="s">
        <v>119</v>
      </c>
      <c r="D25" s="193" t="str">
        <f>VLOOKUP(B25,'HECVAT - Full'!A$3:D$321,4,TRUE)</f>
        <v>Formally approved and implemented Hardened Build Management, Patch Management and Vulnerability Management Policy and procedures.  Highly automated.</v>
      </c>
      <c r="E25" s="262" t="s">
        <v>2417</v>
      </c>
      <c r="F25" s="262" t="s">
        <v>2418</v>
      </c>
      <c r="G25" s="269" t="s">
        <v>2418</v>
      </c>
      <c r="H25" s="270" t="s">
        <v>2334</v>
      </c>
      <c r="I25" s="271" t="s">
        <v>2335</v>
      </c>
      <c r="J25" s="210" t="str">
        <f>IF(S25&gt;20,"TRUE","FALSE")</f>
        <v>FALSE</v>
      </c>
      <c r="K25" s="336">
        <v>1</v>
      </c>
      <c r="L25" s="321" t="s">
        <v>2253</v>
      </c>
      <c r="M25" s="322" t="s">
        <v>15</v>
      </c>
      <c r="N25" s="198" t="str">
        <f>VLOOKUP(B25,'HECVAT - Full'!A:E,3,FALSE)</f>
        <v>Liaison International is a software as a service company helping higher education institutions identify, recruit, and enroll best-fit students with improved outreach, application, and enrollment processes. Liaison has been in business since 1990.	 
Total Enrollment™ isn’t a new product — it’s a new way of thinking about the value that Liaison has provided to its higher education partners for the last three decades. We’ve pioneered over 40 Centralized Application Services during that time, and now we’re drawing on that expertise — plus what we’ve gained from our 120+ combined years of experience with Liaison companies SlideRoom, Time2Track, TargetX, and Othot — to unify the fractured admissions landscape.
Here’s what we’ve learned:
One size does not fit all.
Successful recruitment and student success campaigns rely on a variety of tools and resources driven by your unique needs: your goals, your audience, your budget.
Outcomes over all else.
The outcomes you drive are more important than the tools and partners you use to drive them.
Data is the language of decision makers.
Numbers on their own are not enough — you need partners who focus on helping you use your data to tell your story.</v>
      </c>
      <c r="O25" s="315" t="str">
        <f>IF(LEN(VLOOKUP(B25,'Analyst Report'!$A:$I,7,FALSE))= 0,"",VLOOKUP(B25,'Analyst Report'!$A:$I,7,FALSE))</f>
        <v/>
      </c>
      <c r="P25" s="236">
        <f>IF((O25=""),(IF(ISNUMBER(FIND(M25,N25)), 1, 0)),(IF(ISNUMBER(FIND(M25,O25)), 1, 0)))</f>
        <v>0</v>
      </c>
      <c r="Q25" s="198">
        <v>15</v>
      </c>
      <c r="R25" s="236" t="str">
        <f>IF(LEN(VLOOKUP(B25,'Analyst Report'!$A$30:$I$289,8,TRUE))= 0,"",VLOOKUP(B25,'Analyst Report'!$A$30:$I$289,8,TRUE))</f>
        <v/>
      </c>
      <c r="S25" s="315">
        <f t="shared" si="1"/>
        <v>15</v>
      </c>
      <c r="T25" s="236">
        <f>P25*S25*K25</f>
        <v>0</v>
      </c>
      <c r="U25" s="347" t="s">
        <v>2418</v>
      </c>
      <c r="V25" s="347" t="s">
        <v>2418</v>
      </c>
      <c r="W25" s="347" t="s">
        <v>2418</v>
      </c>
      <c r="X25" s="347" t="s">
        <v>2418</v>
      </c>
      <c r="Y25" s="347" t="s">
        <v>2418</v>
      </c>
      <c r="Z25" s="347" t="s">
        <v>2418</v>
      </c>
      <c r="AA25" s="347" t="s">
        <v>2418</v>
      </c>
      <c r="AB25" s="347" t="s">
        <v>2418</v>
      </c>
    </row>
    <row r="26" spans="1:28" ht="130" thickTop="1" thickBot="1" x14ac:dyDescent="0.2">
      <c r="A26" s="192">
        <f t="shared" si="3"/>
        <v>9</v>
      </c>
      <c r="B26" s="272" t="s">
        <v>137</v>
      </c>
      <c r="C26" s="273" t="s">
        <v>2419</v>
      </c>
      <c r="D26" s="193" t="str">
        <f>VLOOKUP(B26,'HECVAT - Full'!A$3:D$321,4,TRUE)</f>
        <v>Formally approved and implemented Hardened Build Management, Patch Management and Vulnerability Management Policy and procedures.  Highly automated.</v>
      </c>
      <c r="E26" s="262" t="s">
        <v>2418</v>
      </c>
      <c r="F26" s="262" t="s">
        <v>2418</v>
      </c>
      <c r="G26" s="262" t="s">
        <v>2420</v>
      </c>
      <c r="H26" s="274" t="s">
        <v>2421</v>
      </c>
      <c r="I26" s="274" t="s">
        <v>2336</v>
      </c>
      <c r="J26" s="210" t="str">
        <f t="shared" ref="J26:J84" si="4">IF(S26&gt;20,"TRUE","FALSE")</f>
        <v>FALSE</v>
      </c>
      <c r="K26" s="336">
        <v>1</v>
      </c>
      <c r="L26" s="321" t="s">
        <v>2253</v>
      </c>
      <c r="M26" s="322" t="s">
        <v>18</v>
      </c>
      <c r="N26" s="236" t="str">
        <f>VLOOKUP(B26,'HECVAT - Full'!A:E,3,FALSE)</f>
        <v>No</v>
      </c>
      <c r="O26" s="364" t="str">
        <f>IF(LEN(VLOOKUP(B26,'Analyst Report'!$A:$I,7,FALSE))= 0,"",VLOOKUP(B26,'Analyst Report'!$A:$I,7,FALSE))</f>
        <v/>
      </c>
      <c r="P26" s="236">
        <f t="shared" si="0"/>
        <v>1</v>
      </c>
      <c r="Q26" s="198">
        <v>10</v>
      </c>
      <c r="R26" s="236" t="str">
        <f>IF(LEN(VLOOKUP(B26,'Analyst Report'!$A$30:$I$289,8,TRUE))= 0,"",VLOOKUP(B26,'Analyst Report'!$A$30:$I$289,8,TRUE))</f>
        <v/>
      </c>
      <c r="S26" s="315">
        <f t="shared" si="1"/>
        <v>10</v>
      </c>
      <c r="T26" s="236">
        <f t="shared" si="2"/>
        <v>10</v>
      </c>
      <c r="U26" s="347" t="s">
        <v>2418</v>
      </c>
      <c r="V26" s="347" t="s">
        <v>2418</v>
      </c>
      <c r="W26" s="347" t="s">
        <v>2418</v>
      </c>
      <c r="X26" s="347" t="s">
        <v>2418</v>
      </c>
      <c r="Y26" s="347" t="s">
        <v>2418</v>
      </c>
      <c r="Z26" s="347" t="s">
        <v>2418</v>
      </c>
      <c r="AA26" s="347" t="s">
        <v>2418</v>
      </c>
      <c r="AB26" s="347" t="s">
        <v>2418</v>
      </c>
    </row>
    <row r="27" spans="1:28" ht="194" thickTop="1" thickBot="1" x14ac:dyDescent="0.2">
      <c r="A27" s="192">
        <f t="shared" si="3"/>
        <v>10</v>
      </c>
      <c r="B27" s="275" t="s">
        <v>138</v>
      </c>
      <c r="C27" s="273" t="s">
        <v>634</v>
      </c>
      <c r="D27" s="193" t="str">
        <f>VLOOKUP(B27,'HECVAT - Full'!A$3:D$321,4,TRUE)</f>
        <v>Formally approved and implemented Hardened Build Management, Patch Management and Vulnerability Management Policy and procedures.  Highly automated.</v>
      </c>
      <c r="E27" s="262" t="s">
        <v>2418</v>
      </c>
      <c r="F27" s="262" t="s">
        <v>2422</v>
      </c>
      <c r="G27" s="262" t="s">
        <v>2423</v>
      </c>
      <c r="H27" s="274" t="s">
        <v>2337</v>
      </c>
      <c r="I27" s="274" t="s">
        <v>2338</v>
      </c>
      <c r="J27" s="210" t="str">
        <f t="shared" si="4"/>
        <v>FALSE</v>
      </c>
      <c r="K27" s="336">
        <v>1</v>
      </c>
      <c r="L27" s="321" t="s">
        <v>2253</v>
      </c>
      <c r="M27" s="322" t="s">
        <v>15</v>
      </c>
      <c r="N27" s="236" t="str">
        <f>VLOOKUP(B27,'HECVAT - Full'!A:E,3,FALSE)</f>
        <v>Yes</v>
      </c>
      <c r="O27" s="364" t="str">
        <f>IF(LEN(VLOOKUP(B27,'Analyst Report'!$A:$I,7,FALSE))= 0,"",VLOOKUP(B27,'Analyst Report'!$A:$I,7,FALSE))</f>
        <v/>
      </c>
      <c r="P27" s="236">
        <f t="shared" si="0"/>
        <v>1</v>
      </c>
      <c r="Q27" s="198">
        <v>15</v>
      </c>
      <c r="R27" s="236" t="str">
        <f>IF(LEN(VLOOKUP(B27,'Analyst Report'!$A$30:$I$289,8,TRUE))= 0,"",VLOOKUP(B27,'Analyst Report'!$A$30:$I$289,8,TRUE))</f>
        <v/>
      </c>
      <c r="S27" s="315">
        <f t="shared" si="1"/>
        <v>15</v>
      </c>
      <c r="T27" s="236">
        <f t="shared" si="2"/>
        <v>15</v>
      </c>
      <c r="U27" s="347" t="s">
        <v>2418</v>
      </c>
      <c r="V27" s="347" t="s">
        <v>2418</v>
      </c>
      <c r="W27" s="347" t="s">
        <v>2418</v>
      </c>
      <c r="X27" s="347" t="s">
        <v>2418</v>
      </c>
      <c r="Y27" s="347" t="s">
        <v>2418</v>
      </c>
      <c r="Z27" s="347" t="s">
        <v>2418</v>
      </c>
      <c r="AA27" s="347" t="s">
        <v>2418</v>
      </c>
      <c r="AB27" s="347" t="s">
        <v>2418</v>
      </c>
    </row>
    <row r="28" spans="1:28" ht="242" thickTop="1" thickBot="1" x14ac:dyDescent="0.2">
      <c r="A28" s="192">
        <f t="shared" si="3"/>
        <v>11</v>
      </c>
      <c r="B28" s="275" t="s">
        <v>139</v>
      </c>
      <c r="C28" s="273" t="s">
        <v>2251</v>
      </c>
      <c r="D28" s="193" t="str">
        <f>VLOOKUP(B28,'HECVAT - Full'!A$3:D$321,4,TRUE)</f>
        <v>Formally approved and implemented Hardened Build Management, Patch Management and Vulnerability Management Policy and procedures.  Highly automated.</v>
      </c>
      <c r="E28" s="262" t="s">
        <v>2418</v>
      </c>
      <c r="F28" s="262" t="s">
        <v>2424</v>
      </c>
      <c r="G28" s="262" t="s">
        <v>2425</v>
      </c>
      <c r="H28" s="274" t="s">
        <v>2339</v>
      </c>
      <c r="I28" s="276" t="s">
        <v>2340</v>
      </c>
      <c r="J28" s="210" t="str">
        <f t="shared" si="4"/>
        <v>TRUE</v>
      </c>
      <c r="K28" s="336">
        <v>1</v>
      </c>
      <c r="L28" s="321" t="s">
        <v>2253</v>
      </c>
      <c r="M28" s="322" t="s">
        <v>15</v>
      </c>
      <c r="N28" s="236" t="str">
        <f>VLOOKUP(B28,'HECVAT - Full'!A:E,3,FALSE)</f>
        <v>Yes</v>
      </c>
      <c r="O28" s="364" t="str">
        <f>IF(LEN(VLOOKUP(B28,'Analyst Report'!$A:$I,7,FALSE))= 0,"",VLOOKUP(B28,'Analyst Report'!$A:$I,7,FALSE))</f>
        <v/>
      </c>
      <c r="P28" s="236">
        <f t="shared" si="0"/>
        <v>1</v>
      </c>
      <c r="Q28" s="198">
        <v>25</v>
      </c>
      <c r="R28" s="236" t="str">
        <f>IF(LEN(VLOOKUP(B28,'Analyst Report'!$A$30:$I$289,8,TRUE))= 0,"",VLOOKUP(B28,'Analyst Report'!$A$30:$I$289,8,TRUE))</f>
        <v/>
      </c>
      <c r="S28" s="315">
        <f t="shared" si="1"/>
        <v>25</v>
      </c>
      <c r="T28" s="236">
        <f t="shared" si="2"/>
        <v>25</v>
      </c>
      <c r="U28" s="347" t="s">
        <v>2418</v>
      </c>
      <c r="V28" s="347" t="s">
        <v>2418</v>
      </c>
      <c r="W28" s="347" t="s">
        <v>2418</v>
      </c>
      <c r="X28" s="347" t="s">
        <v>2418</v>
      </c>
      <c r="Y28" s="347" t="s">
        <v>2418</v>
      </c>
      <c r="Z28" s="347" t="s">
        <v>2418</v>
      </c>
      <c r="AA28" s="347" t="s">
        <v>2418</v>
      </c>
      <c r="AB28" s="347" t="s">
        <v>2418</v>
      </c>
    </row>
    <row r="29" spans="1:28" ht="358" thickTop="1" thickBot="1" x14ac:dyDescent="0.2">
      <c r="A29" s="192">
        <f t="shared" si="3"/>
        <v>12</v>
      </c>
      <c r="B29" s="275" t="s">
        <v>140</v>
      </c>
      <c r="C29" s="277" t="s">
        <v>635</v>
      </c>
      <c r="D29" s="193" t="str">
        <f>VLOOKUP(B29,'HECVAT - Full'!A$3:D$321,4,TRUE)</f>
        <v>Formally approved and implemented Hardened Build Management, Patch Management and Vulnerability Management Policy and procedures.  Highly automated.</v>
      </c>
      <c r="E29" s="262" t="s">
        <v>2252</v>
      </c>
      <c r="F29" s="262" t="s">
        <v>2418</v>
      </c>
      <c r="G29" s="262" t="s">
        <v>2418</v>
      </c>
      <c r="H29" s="274" t="s">
        <v>2426</v>
      </c>
      <c r="I29" s="276" t="s">
        <v>2341</v>
      </c>
      <c r="J29" s="210" t="str">
        <f t="shared" si="4"/>
        <v>FALSE</v>
      </c>
      <c r="K29" s="336">
        <v>1</v>
      </c>
      <c r="L29" s="321" t="s">
        <v>2253</v>
      </c>
      <c r="M29" s="322" t="s">
        <v>15</v>
      </c>
      <c r="N29" s="236" t="str">
        <f>VLOOKUP(B29,'HECVAT - Full'!A:E,3,FALSE)</f>
        <v xml:space="preserve">All of Liaison services and data processing environments are monitored 24/7/365 by a team of human SOC experts who review and triage events accordingly. </v>
      </c>
      <c r="O29" s="364" t="str">
        <f>IF(LEN(VLOOKUP(B29,'Analyst Report'!$A:$I,7,FALSE))= 0,"",VLOOKUP(B29,'Analyst Report'!$A:$I,7,FALSE))</f>
        <v/>
      </c>
      <c r="P29" s="236">
        <f t="shared" si="0"/>
        <v>0</v>
      </c>
      <c r="Q29" s="198">
        <v>15</v>
      </c>
      <c r="R29" s="236" t="str">
        <f>IF(LEN(VLOOKUP(B29,'Analyst Report'!$A$30:$I$289,8,TRUE))= 0,"",VLOOKUP(B29,'Analyst Report'!$A$30:$I$289,8,TRUE))</f>
        <v/>
      </c>
      <c r="S29" s="315">
        <f t="shared" si="1"/>
        <v>15</v>
      </c>
      <c r="T29" s="236">
        <f t="shared" si="2"/>
        <v>0</v>
      </c>
      <c r="U29" s="347" t="s">
        <v>2418</v>
      </c>
      <c r="V29" s="347" t="s">
        <v>2418</v>
      </c>
      <c r="W29" s="347" t="s">
        <v>2418</v>
      </c>
      <c r="X29" s="347" t="s">
        <v>2418</v>
      </c>
      <c r="Y29" s="347" t="s">
        <v>2418</v>
      </c>
      <c r="Z29" s="347" t="s">
        <v>2418</v>
      </c>
      <c r="AA29" s="347" t="s">
        <v>2418</v>
      </c>
      <c r="AB29" s="347" t="s">
        <v>2418</v>
      </c>
    </row>
    <row r="30" spans="1:28" ht="82" thickTop="1" thickBot="1" x14ac:dyDescent="0.25">
      <c r="A30" s="192">
        <f t="shared" si="3"/>
        <v>13</v>
      </c>
      <c r="B30" s="267" t="s">
        <v>130</v>
      </c>
      <c r="C30" s="277" t="s">
        <v>2427</v>
      </c>
      <c r="D30" s="193">
        <f>VLOOKUP(B30,'HECVAT - Full'!A$3:D$321,4,TRUE)</f>
        <v>0</v>
      </c>
      <c r="E30" s="278" t="s">
        <v>2418</v>
      </c>
      <c r="F30" s="279" t="s">
        <v>2428</v>
      </c>
      <c r="G30" s="279" t="s">
        <v>2429</v>
      </c>
      <c r="H30" s="274" t="s">
        <v>2430</v>
      </c>
      <c r="I30" s="280" t="s">
        <v>2431</v>
      </c>
      <c r="J30" s="210" t="str">
        <f t="shared" si="4"/>
        <v>FALSE</v>
      </c>
      <c r="K30" s="336">
        <v>1</v>
      </c>
      <c r="L30" s="210" t="s">
        <v>16</v>
      </c>
      <c r="M30" s="212" t="s">
        <v>15</v>
      </c>
      <c r="N30" s="236" t="str">
        <f>VLOOKUP(B30,'HECVAT - Full'!A:E,3,FALSE)</f>
        <v>No</v>
      </c>
      <c r="O30" s="364" t="str">
        <f>IF(LEN(VLOOKUP(B30,'Analyst Report'!$A:$I,7,FALSE))= 0,"",VLOOKUP(B30,'Analyst Report'!$A:$I,7,FALSE))</f>
        <v/>
      </c>
      <c r="P30" s="236">
        <f t="shared" si="0"/>
        <v>0</v>
      </c>
      <c r="Q30" s="198">
        <v>20</v>
      </c>
      <c r="R30" s="236">
        <f>IF(LEN(VLOOKUP(B30,'Analyst Report'!$A$30:$I$289,8,FALSE))= 0,"",VLOOKUP(B30,'Analyst Report'!$A$30:$I$289,8,FALSE))</f>
        <v>20</v>
      </c>
      <c r="S30" s="315">
        <f t="shared" si="1"/>
        <v>20</v>
      </c>
      <c r="T30" s="236">
        <f t="shared" si="2"/>
        <v>0</v>
      </c>
      <c r="U30" s="347" t="s">
        <v>2418</v>
      </c>
      <c r="V30" s="347" t="s">
        <v>2418</v>
      </c>
      <c r="W30" s="347" t="s">
        <v>2418</v>
      </c>
      <c r="X30" s="347" t="s">
        <v>2418</v>
      </c>
      <c r="Y30" s="347" t="s">
        <v>2418</v>
      </c>
      <c r="Z30" s="347" t="s">
        <v>2418</v>
      </c>
      <c r="AA30" s="347" t="s">
        <v>2418</v>
      </c>
      <c r="AB30" s="347" t="s">
        <v>2418</v>
      </c>
    </row>
    <row r="31" spans="1:28" ht="130" thickTop="1" thickBot="1" x14ac:dyDescent="0.25">
      <c r="A31" s="192">
        <f t="shared" si="3"/>
        <v>14</v>
      </c>
      <c r="B31" s="275" t="s">
        <v>131</v>
      </c>
      <c r="C31" s="277" t="s">
        <v>101</v>
      </c>
      <c r="D31" s="193">
        <f>VLOOKUP(B31,'HECVAT - Full'!A$3:D$321,4,TRUE)</f>
        <v>0</v>
      </c>
      <c r="E31" s="278" t="s">
        <v>2418</v>
      </c>
      <c r="F31" s="279" t="s">
        <v>2432</v>
      </c>
      <c r="G31" s="279" t="s">
        <v>2433</v>
      </c>
      <c r="H31" s="274" t="s">
        <v>2328</v>
      </c>
      <c r="I31" s="276" t="s">
        <v>2329</v>
      </c>
      <c r="J31" s="210" t="str">
        <f t="shared" si="4"/>
        <v>FALSE</v>
      </c>
      <c r="K31" s="336">
        <v>1</v>
      </c>
      <c r="L31" s="210" t="s">
        <v>16</v>
      </c>
      <c r="M31" s="212" t="s">
        <v>15</v>
      </c>
      <c r="N31" s="236" t="str">
        <f>VLOOKUP(B31,'HECVAT - Full'!A:E,3,FALSE)</f>
        <v>Yes</v>
      </c>
      <c r="O31" s="364" t="str">
        <f>IF(LEN(VLOOKUP(B31,'Analyst Report'!$A:$I,7,FALSE))= 0,"",VLOOKUP(B31,'Analyst Report'!$A:$I,7,FALSE))</f>
        <v/>
      </c>
      <c r="P31" s="236">
        <f t="shared" si="0"/>
        <v>1</v>
      </c>
      <c r="Q31" s="198">
        <v>20</v>
      </c>
      <c r="R31" s="236">
        <f>IF(LEN(VLOOKUP(B31,'Analyst Report'!$A$30:$I$289,8,FALSE))= 0,"",VLOOKUP(B31,'Analyst Report'!$A$30:$I$289,8,FALSE))</f>
        <v>20</v>
      </c>
      <c r="S31" s="315">
        <f t="shared" si="1"/>
        <v>20</v>
      </c>
      <c r="T31" s="236">
        <f t="shared" si="2"/>
        <v>20</v>
      </c>
      <c r="U31" s="347" t="s">
        <v>2418</v>
      </c>
      <c r="V31" s="347" t="s">
        <v>2418</v>
      </c>
      <c r="W31" s="347" t="s">
        <v>2418</v>
      </c>
      <c r="X31" s="347" t="s">
        <v>2418</v>
      </c>
      <c r="Y31" s="347" t="s">
        <v>2418</v>
      </c>
      <c r="Z31" s="347" t="s">
        <v>2418</v>
      </c>
      <c r="AA31" s="347" t="s">
        <v>2418</v>
      </c>
      <c r="AB31" s="347" t="s">
        <v>2418</v>
      </c>
    </row>
    <row r="32" spans="1:28" ht="114" thickTop="1" thickBot="1" x14ac:dyDescent="0.25">
      <c r="A32" s="192">
        <f t="shared" si="3"/>
        <v>15</v>
      </c>
      <c r="B32" s="275" t="s">
        <v>132</v>
      </c>
      <c r="C32" s="273" t="s">
        <v>17</v>
      </c>
      <c r="D32" s="193">
        <f>VLOOKUP(B32,'HECVAT - Full'!A$3:D$321,4,TRUE)</f>
        <v>0</v>
      </c>
      <c r="E32" s="278" t="s">
        <v>2418</v>
      </c>
      <c r="F32" s="279" t="s">
        <v>2434</v>
      </c>
      <c r="G32" s="279" t="s">
        <v>2435</v>
      </c>
      <c r="H32" s="274" t="s">
        <v>2330</v>
      </c>
      <c r="I32" s="276" t="s">
        <v>2377</v>
      </c>
      <c r="J32" s="210" t="str">
        <f t="shared" si="4"/>
        <v>FALSE</v>
      </c>
      <c r="K32" s="336">
        <v>1</v>
      </c>
      <c r="L32" s="210" t="s">
        <v>16</v>
      </c>
      <c r="M32" s="212" t="s">
        <v>15</v>
      </c>
      <c r="N32" s="236" t="str">
        <f>VLOOKUP(B32,'HECVAT - Full'!A:E,3,FALSE)</f>
        <v>No</v>
      </c>
      <c r="O32" s="364" t="str">
        <f>IF(LEN(VLOOKUP(B32,'Analyst Report'!$A:$I,7,FALSE))= 0,"",VLOOKUP(B32,'Analyst Report'!$A:$I,7,FALSE))</f>
        <v/>
      </c>
      <c r="P32" s="236">
        <f t="shared" si="0"/>
        <v>0</v>
      </c>
      <c r="Q32" s="198">
        <v>20</v>
      </c>
      <c r="R32" s="236">
        <f>IF(LEN(VLOOKUP(B32,'Analyst Report'!$A$30:$I$289,8,FALSE))= 0,"",VLOOKUP(B32,'Analyst Report'!$A$30:$I$289,8,FALSE))</f>
        <v>20</v>
      </c>
      <c r="S32" s="315">
        <f t="shared" si="1"/>
        <v>20</v>
      </c>
      <c r="T32" s="236">
        <f t="shared" si="2"/>
        <v>0</v>
      </c>
      <c r="U32" s="347" t="s">
        <v>2418</v>
      </c>
      <c r="V32" s="347" t="s">
        <v>2418</v>
      </c>
      <c r="W32" s="347" t="s">
        <v>2418</v>
      </c>
      <c r="X32" s="347" t="s">
        <v>2418</v>
      </c>
      <c r="Y32" s="347" t="s">
        <v>2418</v>
      </c>
      <c r="Z32" s="347" t="s">
        <v>2418</v>
      </c>
      <c r="AA32" s="347" t="s">
        <v>2418</v>
      </c>
      <c r="AB32" s="347" t="s">
        <v>2418</v>
      </c>
    </row>
    <row r="33" spans="1:28" ht="178" thickTop="1" thickBot="1" x14ac:dyDescent="0.25">
      <c r="A33" s="192">
        <f t="shared" si="3"/>
        <v>16</v>
      </c>
      <c r="B33" s="275" t="s">
        <v>133</v>
      </c>
      <c r="C33" s="273" t="s">
        <v>2436</v>
      </c>
      <c r="D33" s="193">
        <f>VLOOKUP(B33,'HECVAT - Full'!A$3:D$321,4,TRUE)</f>
        <v>0</v>
      </c>
      <c r="E33" s="278" t="s">
        <v>2418</v>
      </c>
      <c r="F33" s="279" t="s">
        <v>2437</v>
      </c>
      <c r="G33" s="279" t="s">
        <v>2438</v>
      </c>
      <c r="H33" s="274" t="s">
        <v>2331</v>
      </c>
      <c r="I33" s="276" t="s">
        <v>2332</v>
      </c>
      <c r="J33" s="210" t="str">
        <f t="shared" si="4"/>
        <v>FALSE</v>
      </c>
      <c r="K33" s="336">
        <v>1</v>
      </c>
      <c r="L33" s="210" t="s">
        <v>16</v>
      </c>
      <c r="M33" s="212" t="s">
        <v>15</v>
      </c>
      <c r="N33" s="236" t="str">
        <f>VLOOKUP(B33,'HECVAT - Full'!A:E,3,FALSE)</f>
        <v>Yes</v>
      </c>
      <c r="O33" s="364" t="str">
        <f>IF(LEN(VLOOKUP(B33,'Analyst Report'!$A:$I,7,FALSE))= 0,"",VLOOKUP(B33,'Analyst Report'!$A:$I,7,FALSE))</f>
        <v/>
      </c>
      <c r="P33" s="236">
        <f t="shared" si="0"/>
        <v>1</v>
      </c>
      <c r="Q33" s="198">
        <v>20</v>
      </c>
      <c r="R33" s="236">
        <f>IF(LEN(VLOOKUP(B33,'Analyst Report'!$A$30:$I$289,8,FALSE))= 0,"",VLOOKUP(B33,'Analyst Report'!$A$30:$I$289,8,FALSE))</f>
        <v>20</v>
      </c>
      <c r="S33" s="315">
        <f t="shared" si="1"/>
        <v>20</v>
      </c>
      <c r="T33" s="236">
        <f t="shared" si="2"/>
        <v>20</v>
      </c>
      <c r="U33" s="347" t="s">
        <v>2418</v>
      </c>
      <c r="V33" s="347" t="s">
        <v>2418</v>
      </c>
      <c r="W33" s="347" t="s">
        <v>2418</v>
      </c>
      <c r="X33" s="347" t="s">
        <v>2418</v>
      </c>
      <c r="Y33" s="347" t="s">
        <v>2418</v>
      </c>
      <c r="Z33" s="347" t="s">
        <v>2418</v>
      </c>
      <c r="AA33" s="347" t="s">
        <v>2418</v>
      </c>
      <c r="AB33" s="347" t="s">
        <v>2418</v>
      </c>
    </row>
    <row r="34" spans="1:28" ht="82" thickTop="1" thickBot="1" x14ac:dyDescent="0.25">
      <c r="A34" s="192">
        <f t="shared" si="3"/>
        <v>17</v>
      </c>
      <c r="B34" s="275" t="s">
        <v>134</v>
      </c>
      <c r="C34" s="273" t="s">
        <v>2439</v>
      </c>
      <c r="D34" s="193">
        <f>VLOOKUP(B34,'HECVAT - Full'!A$3:D$321,4,TRUE)</f>
        <v>0</v>
      </c>
      <c r="E34" s="278" t="s">
        <v>3134</v>
      </c>
      <c r="F34" s="262" t="s">
        <v>2440</v>
      </c>
      <c r="G34" s="279" t="s">
        <v>3135</v>
      </c>
      <c r="H34" s="274" t="s">
        <v>2441</v>
      </c>
      <c r="I34" s="276" t="s">
        <v>2442</v>
      </c>
      <c r="J34" s="210" t="str">
        <f t="shared" si="4"/>
        <v>FALSE</v>
      </c>
      <c r="K34" s="336">
        <v>1</v>
      </c>
      <c r="L34" s="210" t="s">
        <v>16</v>
      </c>
      <c r="M34" s="212" t="s">
        <v>15</v>
      </c>
      <c r="N34" s="236" t="str">
        <f>VLOOKUP(B34,'HECVAT - Full'!A:E,3,FALSE)</f>
        <v>Yes</v>
      </c>
      <c r="O34" s="364" t="str">
        <f>IF(LEN(VLOOKUP(B34,'Analyst Report'!$A:$I,7,FALSE))= 0,"",VLOOKUP(B34,'Analyst Report'!$A:$I,7,FALSE))</f>
        <v/>
      </c>
      <c r="P34" s="236">
        <f t="shared" si="0"/>
        <v>1</v>
      </c>
      <c r="Q34" s="198">
        <v>20</v>
      </c>
      <c r="R34" s="236">
        <f>IF(LEN(VLOOKUP(B34,'Analyst Report'!$A$30:$I$289,8,FALSE))= 0,"",VLOOKUP(B34,'Analyst Report'!$A$30:$I$289,8,FALSE))</f>
        <v>20</v>
      </c>
      <c r="S34" s="315">
        <f t="shared" si="1"/>
        <v>20</v>
      </c>
      <c r="T34" s="236">
        <f t="shared" si="2"/>
        <v>20</v>
      </c>
      <c r="U34" s="347" t="s">
        <v>2418</v>
      </c>
      <c r="V34" s="347" t="s">
        <v>2418</v>
      </c>
      <c r="W34" s="347" t="s">
        <v>2418</v>
      </c>
      <c r="X34" s="347" t="s">
        <v>2418</v>
      </c>
      <c r="Y34" s="347" t="s">
        <v>2418</v>
      </c>
      <c r="Z34" s="347" t="s">
        <v>2418</v>
      </c>
      <c r="AA34" s="347" t="s">
        <v>2418</v>
      </c>
      <c r="AB34" s="347" t="s">
        <v>2418</v>
      </c>
    </row>
    <row r="35" spans="1:28" ht="194" thickTop="1" thickBot="1" x14ac:dyDescent="0.2">
      <c r="A35" s="192">
        <f t="shared" si="3"/>
        <v>18</v>
      </c>
      <c r="B35" s="275" t="s">
        <v>135</v>
      </c>
      <c r="C35" s="273" t="s">
        <v>2628</v>
      </c>
      <c r="D35" s="193">
        <f>VLOOKUP(B35,'HECVAT - Full'!A$3:D$321,4,TRUE)</f>
        <v>0</v>
      </c>
      <c r="E35" s="262" t="s">
        <v>2418</v>
      </c>
      <c r="F35" s="279" t="s">
        <v>2629</v>
      </c>
      <c r="G35" s="279" t="s">
        <v>2630</v>
      </c>
      <c r="H35" s="274" t="s">
        <v>2378</v>
      </c>
      <c r="I35" s="276" t="s">
        <v>2333</v>
      </c>
      <c r="J35" s="210" t="str">
        <f t="shared" si="4"/>
        <v>FALSE</v>
      </c>
      <c r="K35" s="336">
        <v>1</v>
      </c>
      <c r="L35" s="210" t="s">
        <v>16</v>
      </c>
      <c r="M35" s="212" t="s">
        <v>15</v>
      </c>
      <c r="N35" s="236" t="str">
        <f>VLOOKUP(B35,'HECVAT - Full'!A:E,3,FALSE)</f>
        <v>Yes</v>
      </c>
      <c r="O35" s="364" t="str">
        <f>IF(LEN(VLOOKUP(B35,'Analyst Report'!$A:$I,7,FALSE))= 0,"",VLOOKUP(B35,'Analyst Report'!$A:$I,7,FALSE))</f>
        <v/>
      </c>
      <c r="P35" s="236">
        <f t="shared" si="0"/>
        <v>1</v>
      </c>
      <c r="Q35" s="198">
        <v>20</v>
      </c>
      <c r="R35" s="236">
        <f>IF(LEN(VLOOKUP(B35,'Analyst Report'!$A$30:$I$289,8,FALSE))= 0,"",VLOOKUP(B35,'Analyst Report'!$A$30:$I$289,8,FALSE))</f>
        <v>20</v>
      </c>
      <c r="S35" s="315">
        <f t="shared" si="1"/>
        <v>20</v>
      </c>
      <c r="T35" s="236">
        <f t="shared" si="2"/>
        <v>20</v>
      </c>
      <c r="U35" s="347" t="s">
        <v>2418</v>
      </c>
      <c r="V35" s="347" t="s">
        <v>2418</v>
      </c>
      <c r="W35" s="347" t="s">
        <v>2418</v>
      </c>
      <c r="X35" s="347" t="s">
        <v>2418</v>
      </c>
      <c r="Y35" s="347" t="s">
        <v>2418</v>
      </c>
      <c r="Z35" s="347" t="s">
        <v>2418</v>
      </c>
      <c r="AA35" s="347" t="s">
        <v>2418</v>
      </c>
      <c r="AB35" s="347" t="s">
        <v>2418</v>
      </c>
    </row>
    <row r="36" spans="1:28" ht="194" thickTop="1" thickBot="1" x14ac:dyDescent="0.2">
      <c r="A36" s="192">
        <f t="shared" si="3"/>
        <v>19</v>
      </c>
      <c r="B36" s="275" t="s">
        <v>2586</v>
      </c>
      <c r="C36" s="273" t="s">
        <v>373</v>
      </c>
      <c r="D36" s="193">
        <f>VLOOKUP(B36,'HECVAT - Full'!A$3:D$321,4,TRUE)</f>
        <v>0</v>
      </c>
      <c r="E36" s="262" t="s">
        <v>2418</v>
      </c>
      <c r="F36" s="279" t="s">
        <v>2443</v>
      </c>
      <c r="G36" s="279" t="s">
        <v>2444</v>
      </c>
      <c r="H36" s="274" t="s">
        <v>2378</v>
      </c>
      <c r="I36" s="282" t="s">
        <v>2333</v>
      </c>
      <c r="J36" s="210" t="str">
        <f t="shared" si="4"/>
        <v>FALSE</v>
      </c>
      <c r="K36" s="337">
        <v>1</v>
      </c>
      <c r="L36" s="210" t="s">
        <v>16</v>
      </c>
      <c r="M36" s="220" t="s">
        <v>15</v>
      </c>
      <c r="N36" s="236" t="str">
        <f>VLOOKUP(B36,'HECVAT - Full'!A:E,3,FALSE)</f>
        <v>Yes</v>
      </c>
      <c r="O36" s="364" t="str">
        <f>IF(LEN(VLOOKUP(B36,'Analyst Report'!$A:$I,7,FALSE))= 0,"",VLOOKUP(B36,'Analyst Report'!$A:$I,7,FALSE))</f>
        <v/>
      </c>
      <c r="P36" s="236">
        <f t="shared" si="0"/>
        <v>1</v>
      </c>
      <c r="Q36" s="221">
        <v>20</v>
      </c>
      <c r="R36" s="236">
        <f>IF(LEN(VLOOKUP(B36,'Analyst Report'!$A$30:$I$289,8,FALSE))= 0,"",VLOOKUP(B36,'Analyst Report'!$A$30:$I$289,8,FALSE))</f>
        <v>20</v>
      </c>
      <c r="S36" s="315">
        <f t="shared" si="1"/>
        <v>20</v>
      </c>
      <c r="T36" s="236">
        <f t="shared" si="2"/>
        <v>20</v>
      </c>
      <c r="U36" s="347" t="s">
        <v>2418</v>
      </c>
      <c r="V36" s="347" t="s">
        <v>2418</v>
      </c>
      <c r="W36" s="347" t="s">
        <v>2418</v>
      </c>
      <c r="X36" s="347" t="s">
        <v>2418</v>
      </c>
      <c r="Y36" s="347" t="s">
        <v>2418</v>
      </c>
      <c r="Z36" s="347" t="s">
        <v>2418</v>
      </c>
      <c r="AA36" s="347" t="s">
        <v>2418</v>
      </c>
      <c r="AB36" s="347" t="s">
        <v>2418</v>
      </c>
    </row>
    <row r="37" spans="1:28" ht="258" thickTop="1" thickBot="1" x14ac:dyDescent="0.2">
      <c r="A37" s="192">
        <f t="shared" si="3"/>
        <v>20</v>
      </c>
      <c r="B37" s="275" t="s">
        <v>2587</v>
      </c>
      <c r="C37" s="273" t="s">
        <v>2448</v>
      </c>
      <c r="D37" s="193">
        <f>VLOOKUP(B37,'HECVAT - Full'!A$3:D$321,4,TRUE)</f>
        <v>0</v>
      </c>
      <c r="E37" s="262" t="s">
        <v>2418</v>
      </c>
      <c r="F37" s="262" t="s">
        <v>2413</v>
      </c>
      <c r="G37" s="262" t="s">
        <v>2449</v>
      </c>
      <c r="H37" s="274" t="s">
        <v>2450</v>
      </c>
      <c r="I37" s="282" t="s">
        <v>2451</v>
      </c>
      <c r="J37" s="210" t="str">
        <f t="shared" si="4"/>
        <v>FALSE</v>
      </c>
      <c r="K37" s="337">
        <v>1</v>
      </c>
      <c r="L37" s="210" t="s">
        <v>16</v>
      </c>
      <c r="M37" s="220" t="s">
        <v>15</v>
      </c>
      <c r="N37" s="236" t="str">
        <f>VLOOKUP(B37,'HECVAT - Full'!A:E,3,FALSE)</f>
        <v>Yes</v>
      </c>
      <c r="O37" s="364" t="str">
        <f>IF(LEN(VLOOKUP(B37,'Analyst Report'!$A:$I,7,FALSE))= 0,"",VLOOKUP(B37,'Analyst Report'!$A:$I,7,FALSE))</f>
        <v/>
      </c>
      <c r="P37" s="236">
        <f t="shared" si="0"/>
        <v>1</v>
      </c>
      <c r="Q37" s="221">
        <v>20</v>
      </c>
      <c r="R37" s="236">
        <f>IF(LEN(VLOOKUP(B37,'Analyst Report'!$A$30:$I$289,8,FALSE))= 0,"",VLOOKUP(B37,'Analyst Report'!$A$30:$I$289,8,FALSE))</f>
        <v>20</v>
      </c>
      <c r="S37" s="315">
        <f t="shared" si="1"/>
        <v>20</v>
      </c>
      <c r="T37" s="236">
        <f t="shared" si="2"/>
        <v>20</v>
      </c>
      <c r="U37" s="347" t="s">
        <v>2418</v>
      </c>
      <c r="V37" s="347" t="s">
        <v>2418</v>
      </c>
      <c r="W37" s="347" t="s">
        <v>2418</v>
      </c>
      <c r="X37" s="347" t="s">
        <v>2418</v>
      </c>
      <c r="Y37" s="347" t="s">
        <v>2418</v>
      </c>
      <c r="Z37" s="347" t="s">
        <v>2418</v>
      </c>
      <c r="AA37" s="347" t="s">
        <v>2418</v>
      </c>
      <c r="AB37" s="347" t="s">
        <v>2418</v>
      </c>
    </row>
    <row r="38" spans="1:28" ht="146" thickTop="1" thickBot="1" x14ac:dyDescent="0.2">
      <c r="A38" s="192">
        <f t="shared" si="3"/>
        <v>21</v>
      </c>
      <c r="B38" s="275" t="s">
        <v>2588</v>
      </c>
      <c r="C38" s="273" t="s">
        <v>2445</v>
      </c>
      <c r="D38" s="193">
        <f>VLOOKUP(B38,'HECVAT - Full'!A$3:D$321,4,TRUE)</f>
        <v>0</v>
      </c>
      <c r="E38" s="262" t="s">
        <v>2418</v>
      </c>
      <c r="F38" s="262" t="s">
        <v>2413</v>
      </c>
      <c r="G38" s="262" t="s">
        <v>2446</v>
      </c>
      <c r="H38" s="274" t="s">
        <v>2447</v>
      </c>
      <c r="I38" s="282" t="s">
        <v>2344</v>
      </c>
      <c r="J38" s="210" t="str">
        <f t="shared" si="4"/>
        <v>FALSE</v>
      </c>
      <c r="K38" s="337">
        <v>1</v>
      </c>
      <c r="L38" s="210" t="s">
        <v>16</v>
      </c>
      <c r="M38" s="220" t="s">
        <v>15</v>
      </c>
      <c r="N38" s="236" t="str">
        <f>VLOOKUP(B38,'HECVAT - Full'!A:E,3,FALSE)</f>
        <v>Yes</v>
      </c>
      <c r="O38" s="364" t="str">
        <f>IF(LEN(VLOOKUP(B38,'Analyst Report'!$A:$I,7,FALSE))= 0,"",VLOOKUP(B38,'Analyst Report'!$A:$I,7,FALSE))</f>
        <v/>
      </c>
      <c r="P38" s="236">
        <f t="shared" si="0"/>
        <v>1</v>
      </c>
      <c r="Q38" s="221">
        <v>20</v>
      </c>
      <c r="R38" s="236">
        <f>IF(LEN(VLOOKUP(B38,'Analyst Report'!$A$30:$I$289,8,FALSE))= 0,"",VLOOKUP(B38,'Analyst Report'!$A$30:$I$289,8,FALSE))</f>
        <v>20</v>
      </c>
      <c r="S38" s="315">
        <f t="shared" si="1"/>
        <v>20</v>
      </c>
      <c r="T38" s="236">
        <f t="shared" si="2"/>
        <v>20</v>
      </c>
      <c r="U38" s="347" t="s">
        <v>2418</v>
      </c>
      <c r="V38" s="347" t="s">
        <v>2418</v>
      </c>
      <c r="W38" s="347" t="s">
        <v>2418</v>
      </c>
      <c r="X38" s="347" t="s">
        <v>2418</v>
      </c>
      <c r="Y38" s="347" t="s">
        <v>2418</v>
      </c>
      <c r="Z38" s="347" t="s">
        <v>2418</v>
      </c>
      <c r="AA38" s="347" t="s">
        <v>2418</v>
      </c>
      <c r="AB38" s="347" t="s">
        <v>2418</v>
      </c>
    </row>
    <row r="39" spans="1:28" ht="322" thickTop="1" thickBot="1" x14ac:dyDescent="0.2">
      <c r="A39" s="192">
        <f t="shared" si="3"/>
        <v>22</v>
      </c>
      <c r="B39" s="275" t="s">
        <v>2589</v>
      </c>
      <c r="C39" s="283" t="s">
        <v>2452</v>
      </c>
      <c r="D39" s="193">
        <f>VLOOKUP(B39,'HECVAT - Full'!A$3:D$321,4,TRUE)</f>
        <v>0</v>
      </c>
      <c r="E39" s="262" t="s">
        <v>2453</v>
      </c>
      <c r="F39" s="262" t="s">
        <v>2454</v>
      </c>
      <c r="G39" s="262" t="s">
        <v>2455</v>
      </c>
      <c r="H39" s="274" t="s">
        <v>2456</v>
      </c>
      <c r="I39" s="282" t="s">
        <v>2631</v>
      </c>
      <c r="J39" s="210" t="str">
        <f t="shared" si="4"/>
        <v>FALSE</v>
      </c>
      <c r="K39" s="337">
        <v>1</v>
      </c>
      <c r="L39" s="210" t="s">
        <v>16</v>
      </c>
      <c r="M39" s="220" t="s">
        <v>15</v>
      </c>
      <c r="N39" s="236" t="str">
        <f>VLOOKUP(B39,'HECVAT - Full'!A:E,3,FALSE)</f>
        <v>Yes</v>
      </c>
      <c r="O39" s="364" t="str">
        <f>IF(LEN(VLOOKUP(B39,'Analyst Report'!$A:$I,7,FALSE))= 0,"",VLOOKUP(B39,'Analyst Report'!$A:$I,7,FALSE))</f>
        <v/>
      </c>
      <c r="P39" s="236">
        <f t="shared" si="0"/>
        <v>1</v>
      </c>
      <c r="Q39" s="221">
        <v>20</v>
      </c>
      <c r="R39" s="236">
        <f>IF(LEN(VLOOKUP(B39,'Analyst Report'!$A$30:$I$289,8,FALSE))= 0,"",VLOOKUP(B39,'Analyst Report'!$A$30:$I$289,8,FALSE))</f>
        <v>20</v>
      </c>
      <c r="S39" s="315">
        <f t="shared" si="1"/>
        <v>20</v>
      </c>
      <c r="T39" s="236">
        <f t="shared" si="2"/>
        <v>20</v>
      </c>
      <c r="U39" s="347" t="s">
        <v>2418</v>
      </c>
      <c r="V39" s="347" t="s">
        <v>2418</v>
      </c>
      <c r="W39" s="347" t="s">
        <v>2418</v>
      </c>
      <c r="X39" s="347" t="s">
        <v>2418</v>
      </c>
      <c r="Y39" s="347" t="s">
        <v>2418</v>
      </c>
      <c r="Z39" s="347" t="s">
        <v>2418</v>
      </c>
      <c r="AA39" s="347" t="s">
        <v>2418</v>
      </c>
      <c r="AB39" s="347" t="s">
        <v>2418</v>
      </c>
    </row>
    <row r="40" spans="1:28" s="194" customFormat="1" ht="242" thickTop="1" thickBot="1" x14ac:dyDescent="0.2">
      <c r="A40" s="192">
        <f t="shared" si="3"/>
        <v>23</v>
      </c>
      <c r="B40" s="275" t="s">
        <v>2590</v>
      </c>
      <c r="C40" s="281" t="s">
        <v>2457</v>
      </c>
      <c r="D40" s="193">
        <f>VLOOKUP(B40,'HECVAT - Full'!A$3:D$321,4,TRUE)</f>
        <v>0</v>
      </c>
      <c r="E40" s="262" t="s">
        <v>2418</v>
      </c>
      <c r="F40" s="262" t="s">
        <v>2459</v>
      </c>
      <c r="G40" s="262" t="s">
        <v>2460</v>
      </c>
      <c r="H40" s="274" t="s">
        <v>2461</v>
      </c>
      <c r="I40" s="282"/>
      <c r="J40" s="210" t="str">
        <f t="shared" si="4"/>
        <v>FALSE</v>
      </c>
      <c r="K40" s="337">
        <v>1</v>
      </c>
      <c r="L40" s="210" t="s">
        <v>16</v>
      </c>
      <c r="M40" s="220" t="s">
        <v>15</v>
      </c>
      <c r="N40" s="236" t="str">
        <f>VLOOKUP(B40,'HECVAT - Full'!A:E,3,FALSE)</f>
        <v>Yes</v>
      </c>
      <c r="O40" s="364" t="str">
        <f>IF(LEN(VLOOKUP(B40,'Analyst Report'!$A:$I,7,FALSE))= 0,"",VLOOKUP(B40,'Analyst Report'!$A:$I,7,FALSE))</f>
        <v/>
      </c>
      <c r="P40" s="236">
        <f t="shared" si="0"/>
        <v>1</v>
      </c>
      <c r="Q40" s="221">
        <v>20</v>
      </c>
      <c r="R40" s="236">
        <f>IF(LEN(VLOOKUP(B40,'Analyst Report'!$A$30:$I$289,8,FALSE))= 0,"",VLOOKUP(B40,'Analyst Report'!$A$30:$I$289,8,FALSE))</f>
        <v>20</v>
      </c>
      <c r="S40" s="315">
        <f t="shared" si="1"/>
        <v>20</v>
      </c>
      <c r="T40" s="236">
        <f t="shared" si="2"/>
        <v>20</v>
      </c>
      <c r="U40" s="347" t="s">
        <v>2418</v>
      </c>
      <c r="V40" s="347" t="s">
        <v>2418</v>
      </c>
      <c r="W40" s="347" t="s">
        <v>2418</v>
      </c>
      <c r="X40" s="347" t="s">
        <v>2418</v>
      </c>
      <c r="Y40" s="347" t="s">
        <v>2418</v>
      </c>
      <c r="Z40" s="347" t="s">
        <v>2418</v>
      </c>
      <c r="AA40" s="347" t="s">
        <v>2418</v>
      </c>
      <c r="AB40" s="347" t="s">
        <v>2418</v>
      </c>
    </row>
    <row r="41" spans="1:28" ht="178" thickTop="1" thickBot="1" x14ac:dyDescent="0.2">
      <c r="A41" s="192">
        <f t="shared" si="3"/>
        <v>24</v>
      </c>
      <c r="B41" s="222" t="s">
        <v>2462</v>
      </c>
      <c r="C41" s="203" t="s">
        <v>2463</v>
      </c>
      <c r="D41" s="193">
        <f>VLOOKUP(B41,'HECVAT - Full'!A$3:D$321,4,TRUE)</f>
        <v>0</v>
      </c>
      <c r="E41" s="214" t="s">
        <v>2418</v>
      </c>
      <c r="F41" s="214" t="s">
        <v>2464</v>
      </c>
      <c r="G41" s="214" t="s">
        <v>2465</v>
      </c>
      <c r="H41" s="215" t="s">
        <v>2466</v>
      </c>
      <c r="I41" s="217" t="s">
        <v>2458</v>
      </c>
      <c r="J41" s="210" t="str">
        <f t="shared" si="4"/>
        <v>TRUE</v>
      </c>
      <c r="K41" s="338">
        <v>1</v>
      </c>
      <c r="L41" s="223" t="s">
        <v>2467</v>
      </c>
      <c r="M41" s="224" t="s">
        <v>15</v>
      </c>
      <c r="N41" s="236" t="str">
        <f>VLOOKUP(B41,'HECVAT - Full'!A:E,3,FALSE)</f>
        <v>Yes</v>
      </c>
      <c r="O41" s="364" t="str">
        <f>IF(LEN(VLOOKUP(B41,'Analyst Report'!$A:$I,7,FALSE))= 0,"",VLOOKUP(B41,'Analyst Report'!$A:$I,7,FALSE))</f>
        <v/>
      </c>
      <c r="P41" s="236">
        <f t="shared" si="0"/>
        <v>1</v>
      </c>
      <c r="Q41" s="225">
        <v>20</v>
      </c>
      <c r="R41" s="236">
        <f>IF(LEN(VLOOKUP(B41,'Analyst Report'!$A$30:$I$289,8,FALSE))= 0,"",VLOOKUP(B41,'Analyst Report'!$A$30:$I$289,8,FALSE))</f>
        <v>25</v>
      </c>
      <c r="S41" s="315">
        <f t="shared" si="1"/>
        <v>25</v>
      </c>
      <c r="T41" s="236">
        <f t="shared" si="2"/>
        <v>25</v>
      </c>
      <c r="U41" s="347" t="s">
        <v>2418</v>
      </c>
      <c r="V41" s="347" t="s">
        <v>2418</v>
      </c>
      <c r="W41" s="347" t="s">
        <v>2418</v>
      </c>
      <c r="X41" s="347" t="s">
        <v>2418</v>
      </c>
      <c r="Y41" s="347" t="s">
        <v>2418</v>
      </c>
      <c r="Z41" s="347" t="s">
        <v>2418</v>
      </c>
      <c r="AA41" s="347" t="s">
        <v>2418</v>
      </c>
      <c r="AB41" s="347" t="s">
        <v>2418</v>
      </c>
    </row>
    <row r="42" spans="1:28" ht="366" thickBot="1" x14ac:dyDescent="0.2">
      <c r="A42" s="192">
        <f t="shared" si="3"/>
        <v>25</v>
      </c>
      <c r="B42" s="222" t="s">
        <v>2468</v>
      </c>
      <c r="C42" s="203" t="s">
        <v>2469</v>
      </c>
      <c r="D42" s="193">
        <f>VLOOKUP(B42,'HECVAT - Full'!A$3:D$321,4,TRUE)</f>
        <v>0</v>
      </c>
      <c r="E42" s="214" t="s">
        <v>2418</v>
      </c>
      <c r="F42" s="214" t="s">
        <v>2470</v>
      </c>
      <c r="G42" s="214" t="s">
        <v>2471</v>
      </c>
      <c r="H42" s="215" t="s">
        <v>2472</v>
      </c>
      <c r="I42" s="217" t="s">
        <v>2458</v>
      </c>
      <c r="J42" s="210" t="str">
        <f t="shared" si="4"/>
        <v>TRUE</v>
      </c>
      <c r="K42" s="338">
        <v>1</v>
      </c>
      <c r="L42" s="223" t="s">
        <v>2467</v>
      </c>
      <c r="M42" s="236" t="s">
        <v>15</v>
      </c>
      <c r="N42" s="236" t="str">
        <f>VLOOKUP(B42,'HECVAT - Full'!A:E,3,FALSE)</f>
        <v>Yes</v>
      </c>
      <c r="O42" s="364" t="str">
        <f>IF(LEN(VLOOKUP(B42,'Analyst Report'!$A:$I,7,FALSE))= 0,"",VLOOKUP(B42,'Analyst Report'!$A:$I,7,FALSE))</f>
        <v/>
      </c>
      <c r="P42" s="236">
        <f t="shared" si="0"/>
        <v>1</v>
      </c>
      <c r="Q42" s="225">
        <v>20</v>
      </c>
      <c r="R42" s="236">
        <f>IF(LEN(VLOOKUP(B42,'Analyst Report'!$A$30:$I$289,8,FALSE))= 0,"",VLOOKUP(B42,'Analyst Report'!$A$30:$I$289,8,FALSE))</f>
        <v>25</v>
      </c>
      <c r="S42" s="315">
        <f t="shared" si="1"/>
        <v>25</v>
      </c>
      <c r="T42" s="236">
        <f t="shared" si="2"/>
        <v>25</v>
      </c>
      <c r="U42" s="347" t="s">
        <v>2418</v>
      </c>
      <c r="V42" s="347" t="s">
        <v>2418</v>
      </c>
      <c r="W42" s="347" t="s">
        <v>2418</v>
      </c>
      <c r="X42" s="347" t="s">
        <v>2418</v>
      </c>
      <c r="Y42" s="347" t="s">
        <v>2418</v>
      </c>
      <c r="Z42" s="347" t="s">
        <v>2418</v>
      </c>
      <c r="AA42" s="347" t="s">
        <v>2418</v>
      </c>
      <c r="AB42" s="347" t="s">
        <v>2418</v>
      </c>
    </row>
    <row r="43" spans="1:28" ht="409.6" thickBot="1" x14ac:dyDescent="0.2">
      <c r="A43" s="192">
        <f t="shared" si="3"/>
        <v>26</v>
      </c>
      <c r="B43" s="222" t="s">
        <v>2473</v>
      </c>
      <c r="C43" s="203" t="s">
        <v>2474</v>
      </c>
      <c r="D43" s="193">
        <f>VLOOKUP(B43,'HECVAT - Full'!A$3:D$321,4,TRUE)</f>
        <v>0</v>
      </c>
      <c r="E43" s="214" t="s">
        <v>2418</v>
      </c>
      <c r="F43" s="214" t="s">
        <v>2475</v>
      </c>
      <c r="G43" s="214" t="s">
        <v>2476</v>
      </c>
      <c r="H43" s="215" t="s">
        <v>2477</v>
      </c>
      <c r="I43" s="217" t="s">
        <v>2458</v>
      </c>
      <c r="J43" s="210" t="str">
        <f t="shared" si="4"/>
        <v>TRUE</v>
      </c>
      <c r="K43" s="338">
        <v>1</v>
      </c>
      <c r="L43" s="223" t="s">
        <v>2467</v>
      </c>
      <c r="M43" s="236" t="s">
        <v>15</v>
      </c>
      <c r="N43" s="236" t="str">
        <f>VLOOKUP(B43,'HECVAT - Full'!A:E,3,FALSE)</f>
        <v>Yes</v>
      </c>
      <c r="O43" s="364" t="str">
        <f>IF(LEN(VLOOKUP(B43,'Analyst Report'!$A:$I,7,FALSE))= 0,"",VLOOKUP(B43,'Analyst Report'!$A:$I,7,FALSE))</f>
        <v/>
      </c>
      <c r="P43" s="236">
        <f t="shared" si="0"/>
        <v>1</v>
      </c>
      <c r="Q43" s="225">
        <v>20</v>
      </c>
      <c r="R43" s="236">
        <f>IF(LEN(VLOOKUP(B43,'Analyst Report'!$A$30:$I$289,8,FALSE))= 0,"",VLOOKUP(B43,'Analyst Report'!$A$30:$I$289,8,FALSE))</f>
        <v>25</v>
      </c>
      <c r="S43" s="315">
        <f t="shared" si="1"/>
        <v>25</v>
      </c>
      <c r="T43" s="236">
        <f t="shared" si="2"/>
        <v>25</v>
      </c>
      <c r="U43" s="347" t="s">
        <v>2418</v>
      </c>
      <c r="V43" s="347" t="s">
        <v>2418</v>
      </c>
      <c r="W43" s="347" t="s">
        <v>2418</v>
      </c>
      <c r="X43" s="347" t="s">
        <v>2418</v>
      </c>
      <c r="Y43" s="347" t="s">
        <v>2418</v>
      </c>
      <c r="Z43" s="347" t="s">
        <v>2418</v>
      </c>
      <c r="AA43" s="347" t="s">
        <v>2418</v>
      </c>
      <c r="AB43" s="347" t="s">
        <v>2418</v>
      </c>
    </row>
    <row r="44" spans="1:28" ht="225" thickBot="1" x14ac:dyDescent="0.2">
      <c r="A44" s="192">
        <f t="shared" si="3"/>
        <v>27</v>
      </c>
      <c r="B44" s="222" t="s">
        <v>2478</v>
      </c>
      <c r="C44" s="203" t="s">
        <v>2479</v>
      </c>
      <c r="D44" s="193">
        <f>VLOOKUP(B44,'HECVAT - Full'!A$3:D$321,4,TRUE)</f>
        <v>0</v>
      </c>
      <c r="E44" s="214" t="s">
        <v>2418</v>
      </c>
      <c r="F44" s="214" t="s">
        <v>2480</v>
      </c>
      <c r="G44" s="214" t="s">
        <v>2481</v>
      </c>
      <c r="H44" s="215" t="s">
        <v>2482</v>
      </c>
      <c r="I44" s="217" t="s">
        <v>2458</v>
      </c>
      <c r="J44" s="210" t="str">
        <f t="shared" si="4"/>
        <v>TRUE</v>
      </c>
      <c r="K44" s="338">
        <v>1</v>
      </c>
      <c r="L44" s="223" t="s">
        <v>2467</v>
      </c>
      <c r="M44" s="236" t="s">
        <v>15</v>
      </c>
      <c r="N44" s="236" t="str">
        <f>VLOOKUP(B44,'HECVAT - Full'!A:E,3,FALSE)</f>
        <v>Yes</v>
      </c>
      <c r="O44" s="364" t="str">
        <f>IF(LEN(VLOOKUP(B44,'Analyst Report'!$A:$I,7,FALSE))= 0,"",VLOOKUP(B44,'Analyst Report'!$A:$I,7,FALSE))</f>
        <v/>
      </c>
      <c r="P44" s="236">
        <f t="shared" si="0"/>
        <v>1</v>
      </c>
      <c r="Q44" s="225">
        <v>20</v>
      </c>
      <c r="R44" s="236">
        <f>IF(LEN(VLOOKUP(B44,'Analyst Report'!$A$30:$I$289,8,FALSE))= 0,"",VLOOKUP(B44,'Analyst Report'!$A$30:$I$289,8,FALSE))</f>
        <v>25</v>
      </c>
      <c r="S44" s="315">
        <f t="shared" si="1"/>
        <v>25</v>
      </c>
      <c r="T44" s="236">
        <f t="shared" si="2"/>
        <v>25</v>
      </c>
      <c r="U44" s="347" t="s">
        <v>2418</v>
      </c>
      <c r="V44" s="347" t="s">
        <v>2418</v>
      </c>
      <c r="W44" s="347" t="s">
        <v>2418</v>
      </c>
      <c r="X44" s="347" t="s">
        <v>2418</v>
      </c>
      <c r="Y44" s="347" t="s">
        <v>2418</v>
      </c>
      <c r="Z44" s="347" t="s">
        <v>2418</v>
      </c>
      <c r="AA44" s="347" t="s">
        <v>2418</v>
      </c>
      <c r="AB44" s="347" t="s">
        <v>2418</v>
      </c>
    </row>
    <row r="45" spans="1:28" ht="193" thickBot="1" x14ac:dyDescent="0.2">
      <c r="A45" s="192">
        <f t="shared" si="3"/>
        <v>28</v>
      </c>
      <c r="B45" s="208" t="s">
        <v>2483</v>
      </c>
      <c r="C45" s="203" t="s">
        <v>2484</v>
      </c>
      <c r="D45" s="193">
        <f>VLOOKUP(B45,'HECVAT - Full'!A$3:D$321,4,TRUE)</f>
        <v>0</v>
      </c>
      <c r="E45" s="214" t="s">
        <v>2418</v>
      </c>
      <c r="F45" s="214" t="s">
        <v>2485</v>
      </c>
      <c r="G45" s="214" t="s">
        <v>2486</v>
      </c>
      <c r="H45" s="215" t="s">
        <v>2487</v>
      </c>
      <c r="I45" s="217" t="s">
        <v>2458</v>
      </c>
      <c r="J45" s="210" t="str">
        <f t="shared" si="4"/>
        <v>TRUE</v>
      </c>
      <c r="K45" s="338">
        <v>1</v>
      </c>
      <c r="L45" s="223" t="s">
        <v>2467</v>
      </c>
      <c r="M45" s="236" t="s">
        <v>15</v>
      </c>
      <c r="N45" s="198" t="str">
        <f>VLOOKUP(B45,'HECVAT - Full'!A:E,3,FALSE)</f>
        <v>Yes</v>
      </c>
      <c r="O45" s="364" t="str">
        <f>IF(LEN(VLOOKUP(B45,'Analyst Report'!$A:$I,7,FALSE))= 0,"",VLOOKUP(B45,'Analyst Report'!$A:$I,7,FALSE))</f>
        <v/>
      </c>
      <c r="P45" s="236">
        <f t="shared" si="0"/>
        <v>1</v>
      </c>
      <c r="Q45" s="225">
        <v>20</v>
      </c>
      <c r="R45" s="236">
        <f>IF(LEN(VLOOKUP(B45,'Analyst Report'!$A$30:$I$289,8,FALSE))= 0,"",VLOOKUP(B45,'Analyst Report'!$A$30:$I$289,8,FALSE))</f>
        <v>25</v>
      </c>
      <c r="S45" s="315">
        <f t="shared" si="1"/>
        <v>25</v>
      </c>
      <c r="T45" s="236">
        <f t="shared" si="2"/>
        <v>25</v>
      </c>
      <c r="U45" s="347" t="s">
        <v>2418</v>
      </c>
      <c r="V45" s="347" t="s">
        <v>2418</v>
      </c>
      <c r="W45" s="347" t="s">
        <v>2418</v>
      </c>
      <c r="X45" s="347" t="s">
        <v>2418</v>
      </c>
      <c r="Y45" s="347" t="s">
        <v>2418</v>
      </c>
      <c r="Z45" s="347" t="s">
        <v>2418</v>
      </c>
      <c r="AA45" s="347" t="s">
        <v>2418</v>
      </c>
      <c r="AB45" s="347" t="s">
        <v>2418</v>
      </c>
    </row>
    <row r="46" spans="1:28" ht="273" thickBot="1" x14ac:dyDescent="0.2">
      <c r="A46" s="192">
        <f t="shared" si="3"/>
        <v>29</v>
      </c>
      <c r="B46" s="222" t="s">
        <v>2488</v>
      </c>
      <c r="C46" s="203" t="s">
        <v>2489</v>
      </c>
      <c r="D46" s="193">
        <f>VLOOKUP(B46,'HECVAT - Full'!A$3:D$321,4,TRUE)</f>
        <v>0</v>
      </c>
      <c r="E46" s="214" t="s">
        <v>2418</v>
      </c>
      <c r="F46" s="214" t="s">
        <v>2490</v>
      </c>
      <c r="G46" s="214" t="s">
        <v>2491</v>
      </c>
      <c r="H46" s="215" t="s">
        <v>2492</v>
      </c>
      <c r="I46" s="217" t="s">
        <v>2458</v>
      </c>
      <c r="J46" s="210" t="str">
        <f t="shared" si="4"/>
        <v>TRUE</v>
      </c>
      <c r="K46" s="338">
        <v>1</v>
      </c>
      <c r="L46" s="223" t="s">
        <v>2467</v>
      </c>
      <c r="M46" s="236" t="s">
        <v>15</v>
      </c>
      <c r="N46" s="198" t="str">
        <f>VLOOKUP(B46,'HECVAT - Full'!A:E,3,FALSE)</f>
        <v>Yes</v>
      </c>
      <c r="O46" s="364" t="str">
        <f>IF(LEN(VLOOKUP(B46,'Analyst Report'!$A:$I,7,FALSE))= 0,"",VLOOKUP(B46,'Analyst Report'!$A:$I,7,FALSE))</f>
        <v/>
      </c>
      <c r="P46" s="236">
        <f t="shared" si="0"/>
        <v>1</v>
      </c>
      <c r="Q46" s="225">
        <v>20</v>
      </c>
      <c r="R46" s="236">
        <f>IF(LEN(VLOOKUP(B46,'Analyst Report'!$A$30:$I$289,8,FALSE))= 0,"",VLOOKUP(B46,'Analyst Report'!$A$30:$I$289,8,FALSE))</f>
        <v>25</v>
      </c>
      <c r="S46" s="315">
        <f t="shared" si="1"/>
        <v>25</v>
      </c>
      <c r="T46" s="236">
        <f t="shared" si="2"/>
        <v>25</v>
      </c>
      <c r="U46" s="347" t="s">
        <v>2418</v>
      </c>
      <c r="V46" s="347" t="s">
        <v>2418</v>
      </c>
      <c r="W46" s="347" t="s">
        <v>2418</v>
      </c>
      <c r="X46" s="347" t="s">
        <v>2418</v>
      </c>
      <c r="Y46" s="347" t="s">
        <v>2418</v>
      </c>
      <c r="Z46" s="347" t="s">
        <v>2418</v>
      </c>
      <c r="AA46" s="347" t="s">
        <v>2418</v>
      </c>
      <c r="AB46" s="347" t="s">
        <v>2418</v>
      </c>
    </row>
    <row r="47" spans="1:28" ht="193" thickBot="1" x14ac:dyDescent="0.2">
      <c r="A47" s="192">
        <f t="shared" si="3"/>
        <v>30</v>
      </c>
      <c r="B47" s="222" t="s">
        <v>2493</v>
      </c>
      <c r="C47" s="203" t="s">
        <v>2494</v>
      </c>
      <c r="D47" s="193">
        <f>VLOOKUP(B47,'HECVAT - Full'!A$3:D$321,4,TRUE)</f>
        <v>0</v>
      </c>
      <c r="E47" s="214" t="s">
        <v>2418</v>
      </c>
      <c r="F47" s="214" t="s">
        <v>2495</v>
      </c>
      <c r="G47" s="214" t="s">
        <v>2496</v>
      </c>
      <c r="H47" s="215" t="s">
        <v>2579</v>
      </c>
      <c r="I47" s="217" t="s">
        <v>2458</v>
      </c>
      <c r="J47" s="210" t="str">
        <f t="shared" si="4"/>
        <v>TRUE</v>
      </c>
      <c r="K47" s="338">
        <v>1</v>
      </c>
      <c r="L47" s="223" t="s">
        <v>2467</v>
      </c>
      <c r="M47" s="317" t="s">
        <v>15</v>
      </c>
      <c r="N47" s="198" t="str">
        <f>VLOOKUP(B47,'HECVAT - Full'!A:E,3,FALSE)</f>
        <v>Yes</v>
      </c>
      <c r="O47" s="364" t="str">
        <f>IF(LEN(VLOOKUP(B47,'Analyst Report'!$A:$I,7,FALSE))= 0,"",VLOOKUP(B47,'Analyst Report'!$A:$I,7,FALSE))</f>
        <v/>
      </c>
      <c r="P47" s="236">
        <f t="shared" si="0"/>
        <v>1</v>
      </c>
      <c r="Q47" s="225">
        <v>20</v>
      </c>
      <c r="R47" s="236">
        <f>IF(LEN(VLOOKUP(B47,'Analyst Report'!$A$30:$I$289,8,FALSE))= 0,"",VLOOKUP(B47,'Analyst Report'!$A$30:$I$289,8,FALSE))</f>
        <v>25</v>
      </c>
      <c r="S47" s="315">
        <f t="shared" si="1"/>
        <v>25</v>
      </c>
      <c r="T47" s="236">
        <f t="shared" si="2"/>
        <v>25</v>
      </c>
      <c r="U47" s="347" t="s">
        <v>2418</v>
      </c>
      <c r="V47" s="347" t="s">
        <v>2418</v>
      </c>
      <c r="W47" s="347" t="s">
        <v>2418</v>
      </c>
      <c r="X47" s="347" t="s">
        <v>2418</v>
      </c>
      <c r="Y47" s="347" t="s">
        <v>2418</v>
      </c>
      <c r="Z47" s="347" t="s">
        <v>2418</v>
      </c>
      <c r="AA47" s="347" t="s">
        <v>2418</v>
      </c>
      <c r="AB47" s="347" t="s">
        <v>2418</v>
      </c>
    </row>
    <row r="48" spans="1:28" ht="129" thickBot="1" x14ac:dyDescent="0.2">
      <c r="A48" s="192">
        <f t="shared" si="3"/>
        <v>31</v>
      </c>
      <c r="B48" s="222" t="s">
        <v>2497</v>
      </c>
      <c r="C48" s="203" t="s">
        <v>2498</v>
      </c>
      <c r="D48" s="193">
        <f>VLOOKUP(B48,'HECVAT - Full'!A$3:D$321,4,TRUE)</f>
        <v>0</v>
      </c>
      <c r="E48" s="214" t="s">
        <v>2418</v>
      </c>
      <c r="F48" s="214" t="s">
        <v>2499</v>
      </c>
      <c r="G48" s="214" t="s">
        <v>2500</v>
      </c>
      <c r="H48" s="215" t="s">
        <v>2501</v>
      </c>
      <c r="I48" s="217" t="s">
        <v>2458</v>
      </c>
      <c r="J48" s="210" t="str">
        <f t="shared" si="4"/>
        <v>TRUE</v>
      </c>
      <c r="K48" s="338">
        <v>1</v>
      </c>
      <c r="L48" s="223" t="s">
        <v>2467</v>
      </c>
      <c r="M48" s="236" t="s">
        <v>15</v>
      </c>
      <c r="N48" s="198" t="str">
        <f>VLOOKUP(B48,'HECVAT - Full'!A:E,3,FALSE)</f>
        <v>Yes</v>
      </c>
      <c r="O48" s="364" t="str">
        <f>IF(LEN(VLOOKUP(B48,'Analyst Report'!$A:$I,7,FALSE))= 0,"",VLOOKUP(B48,'Analyst Report'!$A:$I,7,FALSE))</f>
        <v/>
      </c>
      <c r="P48" s="236">
        <f t="shared" si="0"/>
        <v>1</v>
      </c>
      <c r="Q48" s="225">
        <v>20</v>
      </c>
      <c r="R48" s="236">
        <f>IF(LEN(VLOOKUP(B48,'Analyst Report'!$A$30:$I$289,8,FALSE))= 0,"",VLOOKUP(B48,'Analyst Report'!$A$30:$I$289,8,FALSE))</f>
        <v>25</v>
      </c>
      <c r="S48" s="315">
        <f t="shared" si="1"/>
        <v>25</v>
      </c>
      <c r="T48" s="236">
        <f t="shared" si="2"/>
        <v>25</v>
      </c>
      <c r="U48" s="347" t="s">
        <v>2418</v>
      </c>
      <c r="V48" s="347" t="s">
        <v>2418</v>
      </c>
      <c r="W48" s="347" t="s">
        <v>2418</v>
      </c>
      <c r="X48" s="347" t="s">
        <v>2418</v>
      </c>
      <c r="Y48" s="347" t="s">
        <v>2418</v>
      </c>
      <c r="Z48" s="347" t="s">
        <v>2418</v>
      </c>
      <c r="AA48" s="347" t="s">
        <v>2418</v>
      </c>
      <c r="AB48" s="347" t="s">
        <v>2418</v>
      </c>
    </row>
    <row r="49" spans="1:28" ht="351" thickBot="1" x14ac:dyDescent="0.2">
      <c r="A49" s="192">
        <f t="shared" si="3"/>
        <v>32</v>
      </c>
      <c r="B49" s="222" t="s">
        <v>2502</v>
      </c>
      <c r="C49" s="203" t="s">
        <v>2503</v>
      </c>
      <c r="D49" s="193">
        <f>VLOOKUP(B49,'HECVAT - Full'!A$3:D$321,4,TRUE)</f>
        <v>0</v>
      </c>
      <c r="E49" s="214" t="s">
        <v>2418</v>
      </c>
      <c r="F49" s="214" t="s">
        <v>2418</v>
      </c>
      <c r="G49" s="214" t="s">
        <v>2504</v>
      </c>
      <c r="H49" s="215" t="s">
        <v>2505</v>
      </c>
      <c r="I49" s="217" t="s">
        <v>2458</v>
      </c>
      <c r="J49" s="210" t="str">
        <f t="shared" si="4"/>
        <v>TRUE</v>
      </c>
      <c r="K49" s="338">
        <v>1</v>
      </c>
      <c r="L49" s="223" t="s">
        <v>2467</v>
      </c>
      <c r="M49" s="317" t="s">
        <v>18</v>
      </c>
      <c r="N49" s="198" t="str">
        <f>VLOOKUP(B49,'HECVAT - Full'!A:E,3,FALSE)</f>
        <v>No</v>
      </c>
      <c r="O49" s="364" t="str">
        <f>IF(LEN(VLOOKUP(B49,'Analyst Report'!$A:$I,7,FALSE))= 0,"",VLOOKUP(B49,'Analyst Report'!$A:$I,7,FALSE))</f>
        <v/>
      </c>
      <c r="P49" s="236">
        <f t="shared" si="0"/>
        <v>1</v>
      </c>
      <c r="Q49" s="225">
        <v>20</v>
      </c>
      <c r="R49" s="236">
        <f>IF(LEN(VLOOKUP(B49,'Analyst Report'!$A$30:$I$289,8,FALSE))= 0,"",VLOOKUP(B49,'Analyst Report'!$A$30:$I$289,8,FALSE))</f>
        <v>25</v>
      </c>
      <c r="S49" s="315">
        <f t="shared" si="1"/>
        <v>25</v>
      </c>
      <c r="T49" s="236">
        <f t="shared" si="2"/>
        <v>25</v>
      </c>
      <c r="U49" s="347" t="s">
        <v>2418</v>
      </c>
      <c r="V49" s="347" t="s">
        <v>2418</v>
      </c>
      <c r="W49" s="347" t="s">
        <v>2418</v>
      </c>
      <c r="X49" s="347" t="s">
        <v>2418</v>
      </c>
      <c r="Y49" s="347" t="s">
        <v>2418</v>
      </c>
      <c r="Z49" s="347" t="s">
        <v>2418</v>
      </c>
      <c r="AA49" s="347" t="s">
        <v>2418</v>
      </c>
      <c r="AB49" s="347" t="s">
        <v>2418</v>
      </c>
    </row>
    <row r="50" spans="1:28" ht="209" thickBot="1" x14ac:dyDescent="0.2">
      <c r="A50" s="192">
        <f t="shared" si="3"/>
        <v>33</v>
      </c>
      <c r="B50" s="193" t="s">
        <v>141</v>
      </c>
      <c r="C50" s="213" t="s">
        <v>2506</v>
      </c>
      <c r="D50" s="193" t="str">
        <f>VLOOKUP(B50,'HECVAT - Full'!A$3:D$321,4,TRUE)</f>
        <v>We provide UAT environments to our customers on-demand.</v>
      </c>
      <c r="E50" s="214" t="s">
        <v>2418</v>
      </c>
      <c r="F50" s="214" t="s">
        <v>2507</v>
      </c>
      <c r="G50" s="214" t="s">
        <v>2508</v>
      </c>
      <c r="H50" s="215" t="s">
        <v>2509</v>
      </c>
      <c r="I50" s="215" t="s">
        <v>2357</v>
      </c>
      <c r="J50" s="210" t="str">
        <f t="shared" si="4"/>
        <v>TRUE</v>
      </c>
      <c r="K50" s="336">
        <v>1</v>
      </c>
      <c r="L50" s="211" t="s">
        <v>1806</v>
      </c>
      <c r="M50" s="236" t="s">
        <v>15</v>
      </c>
      <c r="N50" s="198" t="str">
        <f>VLOOKUP(B50,'HECVAT - Full'!A:E,3,FALSE)</f>
        <v>Yes</v>
      </c>
      <c r="O50" s="364" t="str">
        <f>IF(LEN(VLOOKUP(B50,'Analyst Report'!$A:$I,7,FALSE))= 0,"",VLOOKUP(B50,'Analyst Report'!$A:$I,7,FALSE))</f>
        <v/>
      </c>
      <c r="P50" s="236">
        <f t="shared" si="0"/>
        <v>1</v>
      </c>
      <c r="Q50" s="198">
        <v>25</v>
      </c>
      <c r="R50" s="236">
        <f>IF(LEN(VLOOKUP(B50,'Analyst Report'!$A$30:$I$289,8,FALSE))= 0,"",VLOOKUP(B50,'Analyst Report'!$A$30:$I$289,8,FALSE))</f>
        <v>25</v>
      </c>
      <c r="S50" s="315">
        <f t="shared" si="1"/>
        <v>25</v>
      </c>
      <c r="T50" s="236">
        <f t="shared" si="2"/>
        <v>25</v>
      </c>
      <c r="U50" s="347" t="s">
        <v>2418</v>
      </c>
      <c r="V50" s="347" t="s">
        <v>2418</v>
      </c>
      <c r="W50" s="347" t="s">
        <v>2418</v>
      </c>
      <c r="X50" s="347" t="s">
        <v>2418</v>
      </c>
      <c r="Y50" s="347" t="s">
        <v>2418</v>
      </c>
      <c r="Z50" s="347" t="s">
        <v>2418</v>
      </c>
      <c r="AA50" s="347" t="s">
        <v>2418</v>
      </c>
      <c r="AB50" s="347" t="s">
        <v>2418</v>
      </c>
    </row>
    <row r="51" spans="1:28" ht="196" thickBot="1" x14ac:dyDescent="0.2">
      <c r="A51" s="192">
        <f t="shared" si="3"/>
        <v>34</v>
      </c>
      <c r="B51" s="193" t="s">
        <v>142</v>
      </c>
      <c r="C51" s="209" t="s">
        <v>412</v>
      </c>
      <c r="D51" s="193" t="str">
        <f>VLOOKUP(B51,'HECVAT - Full'!A$3:D$321,4,TRUE)</f>
        <v>We provide UAT environments to our customers on-demand.</v>
      </c>
      <c r="E51" s="266" t="s">
        <v>2418</v>
      </c>
      <c r="F51" s="266" t="s">
        <v>2418</v>
      </c>
      <c r="G51" s="266" t="s">
        <v>2418</v>
      </c>
      <c r="H51" s="195"/>
      <c r="I51" s="195"/>
      <c r="J51" s="210" t="str">
        <f t="shared" si="4"/>
        <v>FALSE</v>
      </c>
      <c r="K51" s="336">
        <v>1</v>
      </c>
      <c r="L51" s="211" t="s">
        <v>1806</v>
      </c>
      <c r="M51" s="236" t="s">
        <v>15</v>
      </c>
      <c r="N51" s="198" t="str">
        <f>VLOOKUP(B51,'HECVAT - Full'!A:E,3,FALSE)</f>
        <v>No third-party has any access to the institution data.  All data is encrytped at rest and in-transit.</v>
      </c>
      <c r="O51" s="364" t="str">
        <f>IF(LEN(VLOOKUP(B51,'Analyst Report'!$A:$I,7,FALSE))= 0,"",VLOOKUP(B51,'Analyst Report'!$A:$I,7,FALSE))</f>
        <v/>
      </c>
      <c r="P51" s="236">
        <f t="shared" si="0"/>
        <v>0</v>
      </c>
      <c r="Q51" s="198">
        <v>25</v>
      </c>
      <c r="R51" s="236">
        <f>IF(LEN(VLOOKUP(B51,'Analyst Report'!$A$30:$I$289,8,FALSE))= 0,"",VLOOKUP(B51,'Analyst Report'!$A$30:$I$289,8,FALSE))</f>
        <v>15</v>
      </c>
      <c r="S51" s="315">
        <f t="shared" si="1"/>
        <v>15</v>
      </c>
      <c r="T51" s="236">
        <f t="shared" si="2"/>
        <v>0</v>
      </c>
      <c r="U51" s="347" t="s">
        <v>2418</v>
      </c>
      <c r="V51" s="347" t="s">
        <v>2418</v>
      </c>
      <c r="W51" s="347" t="s">
        <v>2418</v>
      </c>
      <c r="X51" s="347" t="s">
        <v>2418</v>
      </c>
      <c r="Y51" s="347" t="s">
        <v>2418</v>
      </c>
      <c r="Z51" s="347" t="s">
        <v>2418</v>
      </c>
      <c r="AA51" s="347" t="s">
        <v>2418</v>
      </c>
      <c r="AB51" s="347" t="s">
        <v>2418</v>
      </c>
    </row>
    <row r="52" spans="1:28" ht="409.6" thickBot="1" x14ac:dyDescent="0.2">
      <c r="A52" s="192">
        <f t="shared" si="3"/>
        <v>35</v>
      </c>
      <c r="B52" s="193" t="s">
        <v>143</v>
      </c>
      <c r="C52" s="209" t="s">
        <v>19</v>
      </c>
      <c r="D52" s="193" t="str">
        <f>VLOOKUP(B52,'HECVAT - Full'!A$3:D$321,4,TRUE)</f>
        <v>We provide UAT environments to our customers on-demand.</v>
      </c>
      <c r="E52" s="266" t="s">
        <v>2418</v>
      </c>
      <c r="F52" s="266" t="s">
        <v>2418</v>
      </c>
      <c r="G52" s="266" t="s">
        <v>2418</v>
      </c>
      <c r="H52" s="195"/>
      <c r="I52" s="195"/>
      <c r="J52" s="210" t="str">
        <f t="shared" si="4"/>
        <v>FALSE</v>
      </c>
      <c r="K52" s="336">
        <v>1</v>
      </c>
      <c r="L52" s="211" t="s">
        <v>1806</v>
      </c>
      <c r="M52" s="317" t="s">
        <v>18</v>
      </c>
      <c r="N52" s="198" t="str">
        <f>VLOOKUP(B52,'HECVAT - Full'!A:E,3,FALSE)</f>
        <v>ARMOR:https://www.armor.com/secure-cloud and https://www.armor.com/legal/
AWS: https://aws.amazon.com/agreement/
GOOGLE: https://cloud.google.com/terms
Salesforce: https://www.salesforce.com/company/legal/agreements/</v>
      </c>
      <c r="O52" s="364" t="str">
        <f>IF(LEN(VLOOKUP(B52,'Analyst Report'!$A:$I,7,FALSE))= 0,"",VLOOKUP(B52,'Analyst Report'!$A:$I,7,FALSE))</f>
        <v/>
      </c>
      <c r="P52" s="236">
        <f t="shared" si="0"/>
        <v>0</v>
      </c>
      <c r="Q52" s="198">
        <v>25</v>
      </c>
      <c r="R52" s="236">
        <f>IF(LEN(VLOOKUP(B52,'Analyst Report'!$A$30:$I$289,8,FALSE))= 0,"",VLOOKUP(B52,'Analyst Report'!$A$30:$I$289,8,FALSE))</f>
        <v>15</v>
      </c>
      <c r="S52" s="315">
        <f t="shared" si="1"/>
        <v>15</v>
      </c>
      <c r="T52" s="236">
        <f t="shared" si="2"/>
        <v>0</v>
      </c>
      <c r="U52" s="347" t="s">
        <v>2418</v>
      </c>
      <c r="V52" s="347" t="s">
        <v>2418</v>
      </c>
      <c r="W52" s="347" t="s">
        <v>2418</v>
      </c>
      <c r="X52" s="347" t="s">
        <v>2418</v>
      </c>
      <c r="Y52" s="347" t="s">
        <v>2418</v>
      </c>
      <c r="Z52" s="347" t="s">
        <v>2418</v>
      </c>
      <c r="AA52" s="347" t="s">
        <v>2418</v>
      </c>
      <c r="AB52" s="347" t="s">
        <v>2418</v>
      </c>
    </row>
    <row r="53" spans="1:28" ht="225" thickBot="1" x14ac:dyDescent="0.2">
      <c r="A53" s="192">
        <f t="shared" si="3"/>
        <v>36</v>
      </c>
      <c r="B53" s="193" t="s">
        <v>341</v>
      </c>
      <c r="C53" s="213" t="s">
        <v>2510</v>
      </c>
      <c r="D53" s="193" t="str">
        <f>VLOOKUP(B53,'HECVAT - Full'!A$3:D$321,4,TRUE)</f>
        <v>We provide UAT environments to our customers on-demand.</v>
      </c>
      <c r="E53" s="214" t="s">
        <v>2282</v>
      </c>
      <c r="F53" s="214" t="s">
        <v>2511</v>
      </c>
      <c r="G53" s="214" t="s">
        <v>2512</v>
      </c>
      <c r="H53" s="215" t="s">
        <v>2382</v>
      </c>
      <c r="I53" s="215" t="s">
        <v>2513</v>
      </c>
      <c r="J53" s="210" t="str">
        <f t="shared" si="4"/>
        <v>FALSE</v>
      </c>
      <c r="K53" s="336">
        <v>1</v>
      </c>
      <c r="L53" s="211" t="s">
        <v>1806</v>
      </c>
      <c r="M53" s="236" t="s">
        <v>15</v>
      </c>
      <c r="N53" s="198" t="str">
        <f>VLOOKUP(B53,'HECVAT - Full'!A:E,3,FALSE)</f>
        <v>Yes</v>
      </c>
      <c r="O53" s="364" t="str">
        <f>IF(LEN(VLOOKUP(B53,'Analyst Report'!$A:$I,7,FALSE))= 0,"",VLOOKUP(B53,'Analyst Report'!$A:$I,7,FALSE))</f>
        <v/>
      </c>
      <c r="P53" s="236">
        <f t="shared" si="0"/>
        <v>1</v>
      </c>
      <c r="Q53" s="198">
        <v>25</v>
      </c>
      <c r="R53" s="236">
        <f>IF(LEN(VLOOKUP(B53,'Analyst Report'!$A$30:$I$289,8,FALSE))= 0,"",VLOOKUP(B53,'Analyst Report'!$A$30:$I$289,8,FALSE))</f>
        <v>15</v>
      </c>
      <c r="S53" s="315">
        <f t="shared" si="1"/>
        <v>15</v>
      </c>
      <c r="T53" s="236">
        <f t="shared" si="2"/>
        <v>15</v>
      </c>
      <c r="U53" s="347" t="s">
        <v>2418</v>
      </c>
      <c r="V53" s="347" t="s">
        <v>2418</v>
      </c>
      <c r="W53" s="347" t="s">
        <v>2418</v>
      </c>
      <c r="X53" s="347" t="s">
        <v>2418</v>
      </c>
      <c r="Y53" s="347" t="s">
        <v>2418</v>
      </c>
      <c r="Z53" s="347" t="s">
        <v>2418</v>
      </c>
      <c r="AA53" s="347" t="s">
        <v>2418</v>
      </c>
      <c r="AB53" s="347" t="s">
        <v>2418</v>
      </c>
    </row>
    <row r="54" spans="1:28" ht="209" thickBot="1" x14ac:dyDescent="0.2">
      <c r="A54" s="192">
        <f t="shared" si="3"/>
        <v>37</v>
      </c>
      <c r="B54" s="193" t="s">
        <v>2632</v>
      </c>
      <c r="C54" s="213" t="s">
        <v>2514</v>
      </c>
      <c r="D54" s="193" t="str">
        <f>VLOOKUP(B54,'HECVAT - Full'!A$3:D$321,4,TRUE)</f>
        <v>We provide UAT environments to our customers on-demand.</v>
      </c>
      <c r="E54" s="214" t="s">
        <v>2515</v>
      </c>
      <c r="F54" s="214" t="s">
        <v>2516</v>
      </c>
      <c r="G54" s="214" t="s">
        <v>2517</v>
      </c>
      <c r="H54" s="215" t="s">
        <v>2518</v>
      </c>
      <c r="I54" s="217" t="s">
        <v>2519</v>
      </c>
      <c r="J54" s="210" t="str">
        <f t="shared" si="4"/>
        <v>FALSE</v>
      </c>
      <c r="K54" s="336"/>
      <c r="L54" s="210"/>
      <c r="M54" s="317" t="s">
        <v>15</v>
      </c>
      <c r="N54" s="198" t="str">
        <f>VLOOKUP(B54,'HECVAT - Full'!A:E,3,FALSE)</f>
        <v>Yes</v>
      </c>
      <c r="O54" s="364" t="str">
        <f>IF(LEN(VLOOKUP(B54,'Analyst Report'!$A:$I,7,FALSE))= 0,"",VLOOKUP(B54,'Analyst Report'!$A:$I,7,FALSE))</f>
        <v/>
      </c>
      <c r="P54" s="236">
        <f t="shared" si="0"/>
        <v>1</v>
      </c>
      <c r="Q54" s="198">
        <v>20</v>
      </c>
      <c r="R54" s="236">
        <f>IF(LEN(VLOOKUP(B54,'Analyst Report'!$A$30:$I$289,8,FALSE))= 0,"",VLOOKUP(B54,'Analyst Report'!$A$30:$I$289,8,FALSE))</f>
        <v>15</v>
      </c>
      <c r="S54" s="315">
        <f t="shared" si="1"/>
        <v>0</v>
      </c>
      <c r="T54" s="236">
        <f t="shared" si="2"/>
        <v>0</v>
      </c>
      <c r="U54" s="347" t="s">
        <v>2418</v>
      </c>
      <c r="V54" s="347" t="s">
        <v>2418</v>
      </c>
      <c r="W54" s="347" t="s">
        <v>2418</v>
      </c>
      <c r="X54" s="347" t="s">
        <v>2418</v>
      </c>
      <c r="Y54" s="347" t="s">
        <v>2418</v>
      </c>
      <c r="Z54" s="347" t="s">
        <v>2418</v>
      </c>
      <c r="AA54" s="347" t="s">
        <v>2418</v>
      </c>
      <c r="AB54" s="347" t="s">
        <v>2418</v>
      </c>
    </row>
    <row r="55" spans="1:28" ht="97" thickBot="1" x14ac:dyDescent="0.2">
      <c r="A55" s="192">
        <f t="shared" si="3"/>
        <v>38</v>
      </c>
      <c r="B55" s="193" t="s">
        <v>144</v>
      </c>
      <c r="C55" s="193" t="s">
        <v>636</v>
      </c>
      <c r="D55" s="193" t="str">
        <f>VLOOKUP(B55,'HECVAT - Full'!A$3:D$321,4,TRUE)</f>
        <v>Formally approved and implemented Hardened Build Management, Patch Management and Vulnerability Management Policy and procedures.  Highly automated.</v>
      </c>
      <c r="E55" s="266" t="s">
        <v>2418</v>
      </c>
      <c r="F55" s="266" t="s">
        <v>2418</v>
      </c>
      <c r="G55" s="266" t="s">
        <v>2418</v>
      </c>
      <c r="H55" s="195"/>
      <c r="I55" s="195"/>
      <c r="J55" s="210" t="str">
        <f t="shared" si="4"/>
        <v>FALSE</v>
      </c>
      <c r="K55" s="336">
        <v>1</v>
      </c>
      <c r="L55" s="210" t="s">
        <v>73</v>
      </c>
      <c r="M55" s="236" t="s">
        <v>18</v>
      </c>
      <c r="N55" s="198" t="str">
        <f>VLOOKUP(B55,'HECVAT - Full'!A:E,3,FALSE)</f>
        <v>No</v>
      </c>
      <c r="O55" s="364" t="str">
        <f>IF(LEN(VLOOKUP(B55,'Analyst Report'!$A:$I,7,FALSE))= 0,"",VLOOKUP(B55,'Analyst Report'!$A:$I,7,FALSE))</f>
        <v/>
      </c>
      <c r="P55" s="236">
        <f t="shared" si="0"/>
        <v>1</v>
      </c>
      <c r="Q55" s="198">
        <v>20</v>
      </c>
      <c r="R55" s="236">
        <f>IF(LEN(VLOOKUP(B55,'Analyst Report'!$A$30:$I$289,8,FALSE))= 0,"",VLOOKUP(B55,'Analyst Report'!$A$30:$I$289,8,FALSE))</f>
        <v>15</v>
      </c>
      <c r="S55" s="315">
        <f t="shared" si="1"/>
        <v>15</v>
      </c>
      <c r="T55" s="236">
        <f t="shared" si="2"/>
        <v>15</v>
      </c>
      <c r="U55" s="347" t="s">
        <v>2418</v>
      </c>
      <c r="V55" s="347" t="s">
        <v>2418</v>
      </c>
      <c r="W55" s="347" t="s">
        <v>2418</v>
      </c>
      <c r="X55" s="347" t="s">
        <v>2418</v>
      </c>
      <c r="Y55" s="347" t="s">
        <v>2418</v>
      </c>
      <c r="Z55" s="347" t="s">
        <v>2418</v>
      </c>
      <c r="AA55" s="347" t="s">
        <v>2418</v>
      </c>
      <c r="AB55" s="347" t="s">
        <v>2418</v>
      </c>
    </row>
    <row r="56" spans="1:28" ht="97" thickBot="1" x14ac:dyDescent="0.2">
      <c r="A56" s="192">
        <f t="shared" si="3"/>
        <v>39</v>
      </c>
      <c r="B56" s="193" t="s">
        <v>145</v>
      </c>
      <c r="C56" s="193" t="s">
        <v>422</v>
      </c>
      <c r="D56" s="193" t="str">
        <f>VLOOKUP(B56,'HECVAT - Full'!A$3:D$321,4,TRUE)</f>
        <v>Formally approved and implemented Hardened Build Management, Patch Management and Vulnerability Management Policy and procedures.  Highly automated.</v>
      </c>
      <c r="E56" s="266" t="s">
        <v>2418</v>
      </c>
      <c r="F56" s="266" t="s">
        <v>2418</v>
      </c>
      <c r="G56" s="266" t="s">
        <v>2418</v>
      </c>
      <c r="H56" s="195"/>
      <c r="I56" s="195"/>
      <c r="J56" s="210" t="str">
        <f t="shared" si="4"/>
        <v>FALSE</v>
      </c>
      <c r="K56" s="336">
        <v>1</v>
      </c>
      <c r="L56" s="210" t="s">
        <v>73</v>
      </c>
      <c r="M56" s="236" t="s">
        <v>18</v>
      </c>
      <c r="N56" s="198" t="str">
        <f>VLOOKUP(B56,'HECVAT - Full'!A:E,3,FALSE)</f>
        <v>No</v>
      </c>
      <c r="O56" s="364" t="str">
        <f>IF(LEN(VLOOKUP(B56,'Analyst Report'!$A:$I,7,FALSE))= 0,"",VLOOKUP(B56,'Analyst Report'!$A:$I,7,FALSE))</f>
        <v/>
      </c>
      <c r="P56" s="236">
        <f t="shared" si="0"/>
        <v>1</v>
      </c>
      <c r="Q56" s="198">
        <v>25</v>
      </c>
      <c r="R56" s="236">
        <f>IF(LEN(VLOOKUP(B56,'Analyst Report'!$A$30:$I$289,8,FALSE))= 0,"",VLOOKUP(B56,'Analyst Report'!$A$30:$I$289,8,FALSE))</f>
        <v>15</v>
      </c>
      <c r="S56" s="315">
        <f t="shared" si="1"/>
        <v>15</v>
      </c>
      <c r="T56" s="236">
        <f t="shared" si="2"/>
        <v>15</v>
      </c>
      <c r="U56" s="347" t="s">
        <v>2418</v>
      </c>
      <c r="V56" s="347" t="s">
        <v>2418</v>
      </c>
      <c r="W56" s="347" t="s">
        <v>2418</v>
      </c>
      <c r="X56" s="347" t="s">
        <v>2418</v>
      </c>
      <c r="Y56" s="347" t="s">
        <v>2418</v>
      </c>
      <c r="Z56" s="347" t="s">
        <v>2418</v>
      </c>
      <c r="AA56" s="347" t="s">
        <v>2418</v>
      </c>
      <c r="AB56" s="347" t="s">
        <v>2418</v>
      </c>
    </row>
    <row r="57" spans="1:28" ht="97" thickBot="1" x14ac:dyDescent="0.2">
      <c r="A57" s="192">
        <f t="shared" si="3"/>
        <v>40</v>
      </c>
      <c r="B57" s="193" t="s">
        <v>146</v>
      </c>
      <c r="C57" s="193" t="s">
        <v>423</v>
      </c>
      <c r="D57" s="193" t="str">
        <f>VLOOKUP(B57,'HECVAT - Full'!A$3:D$321,4,TRUE)</f>
        <v>Formally approved and implemented Hardened Build Management, Patch Management and Vulnerability Management Policy and procedures.  Highly automated.</v>
      </c>
      <c r="E57" s="266" t="s">
        <v>2418</v>
      </c>
      <c r="F57" s="266" t="s">
        <v>2418</v>
      </c>
      <c r="G57" s="266" t="s">
        <v>2418</v>
      </c>
      <c r="H57" s="195"/>
      <c r="I57" s="195"/>
      <c r="J57" s="210" t="str">
        <f t="shared" si="4"/>
        <v>FALSE</v>
      </c>
      <c r="K57" s="336">
        <v>1</v>
      </c>
      <c r="L57" s="210" t="s">
        <v>73</v>
      </c>
      <c r="M57" s="236" t="s">
        <v>15</v>
      </c>
      <c r="N57" s="198" t="str">
        <f>VLOOKUP(B57,'HECVAT - Full'!A:E,3,FALSE)</f>
        <v>No</v>
      </c>
      <c r="O57" s="364" t="str">
        <f>IF(LEN(VLOOKUP(B57,'Analyst Report'!$A:$I,7,FALSE))= 0,"",VLOOKUP(B57,'Analyst Report'!$A:$I,7,FALSE))</f>
        <v/>
      </c>
      <c r="P57" s="236">
        <f t="shared" si="0"/>
        <v>0</v>
      </c>
      <c r="Q57" s="198">
        <v>20</v>
      </c>
      <c r="R57" s="236">
        <f>IF(LEN(VLOOKUP(B57,'Analyst Report'!$A$30:$I$289,8,FALSE))= 0,"",VLOOKUP(B57,'Analyst Report'!$A$30:$I$289,8,FALSE))</f>
        <v>15</v>
      </c>
      <c r="S57" s="315">
        <f t="shared" si="1"/>
        <v>15</v>
      </c>
      <c r="T57" s="236">
        <f t="shared" si="2"/>
        <v>0</v>
      </c>
      <c r="U57" s="347" t="s">
        <v>2418</v>
      </c>
      <c r="V57" s="347" t="s">
        <v>2418</v>
      </c>
      <c r="W57" s="347" t="s">
        <v>2418</v>
      </c>
      <c r="X57" s="347" t="s">
        <v>2418</v>
      </c>
      <c r="Y57" s="347" t="s">
        <v>2418</v>
      </c>
      <c r="Z57" s="347" t="s">
        <v>2418</v>
      </c>
      <c r="AA57" s="347" t="s">
        <v>2418</v>
      </c>
      <c r="AB57" s="347" t="s">
        <v>2418</v>
      </c>
    </row>
    <row r="58" spans="1:28" ht="97" thickBot="1" x14ac:dyDescent="0.2">
      <c r="A58" s="192">
        <f t="shared" si="3"/>
        <v>41</v>
      </c>
      <c r="B58" s="193" t="s">
        <v>147</v>
      </c>
      <c r="C58" s="193" t="s">
        <v>424</v>
      </c>
      <c r="D58" s="193" t="str">
        <f>VLOOKUP(B58,'HECVAT - Full'!A$3:D$321,4,TRUE)</f>
        <v>Formally approved and implemented Hardened Build Management, Patch Management and Vulnerability Management Policy and procedures.  Highly automated.</v>
      </c>
      <c r="E58" s="266" t="s">
        <v>2418</v>
      </c>
      <c r="F58" s="266" t="s">
        <v>2418</v>
      </c>
      <c r="G58" s="266" t="s">
        <v>2418</v>
      </c>
      <c r="H58" s="195"/>
      <c r="I58" s="195"/>
      <c r="J58" s="210" t="str">
        <f t="shared" si="4"/>
        <v>FALSE</v>
      </c>
      <c r="K58" s="336">
        <v>1</v>
      </c>
      <c r="L58" s="210" t="s">
        <v>73</v>
      </c>
      <c r="M58" s="236" t="s">
        <v>18</v>
      </c>
      <c r="N58" s="198" t="str">
        <f>VLOOKUP(B58,'HECVAT - Full'!A:E,3,FALSE)</f>
        <v>No</v>
      </c>
      <c r="O58" s="364" t="str">
        <f>IF(LEN(VLOOKUP(B58,'Analyst Report'!$A:$I,7,FALSE))= 0,"",VLOOKUP(B58,'Analyst Report'!$A:$I,7,FALSE))</f>
        <v/>
      </c>
      <c r="P58" s="236">
        <f t="shared" si="0"/>
        <v>1</v>
      </c>
      <c r="Q58" s="198">
        <v>20</v>
      </c>
      <c r="R58" s="236">
        <f>IF(LEN(VLOOKUP(B58,'Analyst Report'!$A$30:$I$289,8,FALSE))= 0,"",VLOOKUP(B58,'Analyst Report'!$A$30:$I$289,8,FALSE))</f>
        <v>15</v>
      </c>
      <c r="S58" s="315">
        <f t="shared" si="1"/>
        <v>15</v>
      </c>
      <c r="T58" s="236">
        <f t="shared" si="2"/>
        <v>15</v>
      </c>
      <c r="U58" s="347" t="s">
        <v>2418</v>
      </c>
      <c r="V58" s="347" t="s">
        <v>2418</v>
      </c>
      <c r="W58" s="347" t="s">
        <v>2418</v>
      </c>
      <c r="X58" s="347" t="s">
        <v>2418</v>
      </c>
      <c r="Y58" s="347" t="s">
        <v>2418</v>
      </c>
      <c r="Z58" s="347" t="s">
        <v>2418</v>
      </c>
      <c r="AA58" s="347" t="s">
        <v>2418</v>
      </c>
      <c r="AB58" s="347" t="s">
        <v>2418</v>
      </c>
    </row>
    <row r="59" spans="1:28" ht="97" thickBot="1" x14ac:dyDescent="0.2">
      <c r="A59" s="192">
        <f t="shared" si="3"/>
        <v>42</v>
      </c>
      <c r="B59" s="193" t="s">
        <v>148</v>
      </c>
      <c r="C59" s="193" t="s">
        <v>371</v>
      </c>
      <c r="D59" s="193" t="str">
        <f>VLOOKUP(B59,'HECVAT - Full'!A$3:D$321,4,TRUE)</f>
        <v>Formally approved and implemented Hardened Build Management, Patch Management and Vulnerability Management Policy and procedures.  Highly automated.</v>
      </c>
      <c r="E59" s="266" t="s">
        <v>2418</v>
      </c>
      <c r="F59" s="266" t="s">
        <v>2418</v>
      </c>
      <c r="G59" s="266" t="s">
        <v>2418</v>
      </c>
      <c r="H59" s="195"/>
      <c r="I59" s="195"/>
      <c r="J59" s="210" t="str">
        <f t="shared" si="4"/>
        <v>FALSE</v>
      </c>
      <c r="K59" s="336">
        <v>1</v>
      </c>
      <c r="L59" s="210" t="s">
        <v>73</v>
      </c>
      <c r="M59" s="236" t="s">
        <v>15</v>
      </c>
      <c r="N59" s="198" t="str">
        <f>VLOOKUP(B59,'HECVAT - Full'!A:E,3,FALSE)</f>
        <v>Yes</v>
      </c>
      <c r="O59" s="364" t="str">
        <f>IF(LEN(VLOOKUP(B59,'Analyst Report'!$A:$I,7,FALSE))= 0,"",VLOOKUP(B59,'Analyst Report'!$A:$I,7,FALSE))</f>
        <v/>
      </c>
      <c r="P59" s="236">
        <f t="shared" si="0"/>
        <v>1</v>
      </c>
      <c r="Q59" s="198">
        <v>25</v>
      </c>
      <c r="R59" s="236">
        <f>IF(LEN(VLOOKUP(B59,'Analyst Report'!$A$30:$I$289,8,FALSE))= 0,"",VLOOKUP(B59,'Analyst Report'!$A$30:$I$289,8,FALSE))</f>
        <v>15</v>
      </c>
      <c r="S59" s="315">
        <f t="shared" si="1"/>
        <v>15</v>
      </c>
      <c r="T59" s="236">
        <f t="shared" si="2"/>
        <v>15</v>
      </c>
      <c r="U59" s="347" t="s">
        <v>2418</v>
      </c>
      <c r="V59" s="347" t="s">
        <v>2418</v>
      </c>
      <c r="W59" s="347" t="s">
        <v>2418</v>
      </c>
      <c r="X59" s="347" t="s">
        <v>2418</v>
      </c>
      <c r="Y59" s="347" t="s">
        <v>2418</v>
      </c>
      <c r="Z59" s="347" t="s">
        <v>2418</v>
      </c>
      <c r="AA59" s="347" t="s">
        <v>2418</v>
      </c>
      <c r="AB59" s="347" t="s">
        <v>2418</v>
      </c>
    </row>
    <row r="60" spans="1:28" ht="97" thickBot="1" x14ac:dyDescent="0.2">
      <c r="A60" s="192">
        <f t="shared" si="3"/>
        <v>43</v>
      </c>
      <c r="B60" s="193" t="s">
        <v>149</v>
      </c>
      <c r="C60" s="193" t="s">
        <v>374</v>
      </c>
      <c r="D60" s="193" t="str">
        <f>VLOOKUP(B60,'HECVAT - Full'!A$3:D$321,4,TRUE)</f>
        <v>Formally approved and implemented Hardened Build Management, Patch Management and Vulnerability Management Policy and procedures.  Highly automated.</v>
      </c>
      <c r="E60" s="266" t="s">
        <v>2418</v>
      </c>
      <c r="F60" s="266" t="s">
        <v>2741</v>
      </c>
      <c r="G60" s="266" t="s">
        <v>2418</v>
      </c>
      <c r="H60" s="195"/>
      <c r="I60" s="195"/>
      <c r="J60" s="210" t="str">
        <f t="shared" si="4"/>
        <v>FALSE</v>
      </c>
      <c r="K60" s="336">
        <v>1</v>
      </c>
      <c r="L60" s="210" t="s">
        <v>73</v>
      </c>
      <c r="M60" s="236" t="s">
        <v>18</v>
      </c>
      <c r="N60" s="198" t="str">
        <f>VLOOKUP(B60,'HECVAT - Full'!A:E,3,FALSE)</f>
        <v>No</v>
      </c>
      <c r="O60" s="364" t="str">
        <f>IF(LEN(VLOOKUP(B60,'Analyst Report'!$A:$I,7,FALSE))= 0,"",VLOOKUP(B60,'Analyst Report'!$A:$I,7,FALSE))</f>
        <v/>
      </c>
      <c r="P60" s="236">
        <f t="shared" si="0"/>
        <v>1</v>
      </c>
      <c r="Q60" s="198">
        <v>20</v>
      </c>
      <c r="R60" s="236">
        <f>IF(LEN(VLOOKUP(B60,'Analyst Report'!$A$30:$I$289,8,FALSE))= 0,"",VLOOKUP(B60,'Analyst Report'!$A$30:$I$289,8,FALSE))</f>
        <v>15</v>
      </c>
      <c r="S60" s="315">
        <f t="shared" si="1"/>
        <v>15</v>
      </c>
      <c r="T60" s="236">
        <f t="shared" si="2"/>
        <v>15</v>
      </c>
      <c r="U60" s="347" t="s">
        <v>2418</v>
      </c>
      <c r="V60" s="347" t="s">
        <v>2418</v>
      </c>
      <c r="W60" s="347" t="s">
        <v>2418</v>
      </c>
      <c r="X60" s="347" t="s">
        <v>2418</v>
      </c>
      <c r="Y60" s="347" t="s">
        <v>2418</v>
      </c>
      <c r="Z60" s="347" t="s">
        <v>2418</v>
      </c>
      <c r="AA60" s="347" t="s">
        <v>2418</v>
      </c>
      <c r="AB60" s="347" t="s">
        <v>2418</v>
      </c>
    </row>
    <row r="61" spans="1:28" ht="97" thickBot="1" x14ac:dyDescent="0.2">
      <c r="A61" s="192">
        <f t="shared" si="3"/>
        <v>44</v>
      </c>
      <c r="B61" s="193" t="s">
        <v>150</v>
      </c>
      <c r="C61" s="193" t="s">
        <v>375</v>
      </c>
      <c r="D61" s="193" t="str">
        <f>VLOOKUP(B61,'HECVAT - Full'!A$3:D$321,4,TRUE)</f>
        <v>Formally approved and implemented Hardened Build Management, Patch Management and Vulnerability Management Policy and procedures.  Highly automated.</v>
      </c>
      <c r="E61" s="266" t="s">
        <v>2418</v>
      </c>
      <c r="F61" s="266" t="s">
        <v>2418</v>
      </c>
      <c r="G61" s="266" t="s">
        <v>2418</v>
      </c>
      <c r="H61" s="195"/>
      <c r="I61" s="195"/>
      <c r="J61" s="210" t="str">
        <f t="shared" si="4"/>
        <v>FALSE</v>
      </c>
      <c r="K61" s="336">
        <f>IF(N60="Yes",1,0)</f>
        <v>0</v>
      </c>
      <c r="L61" s="210" t="s">
        <v>73</v>
      </c>
      <c r="M61" s="236" t="s">
        <v>15</v>
      </c>
      <c r="N61" s="198" t="str">
        <f>VLOOKUP(B61,'HECVAT - Full'!A:E,3,FALSE)</f>
        <v>Yes</v>
      </c>
      <c r="O61" s="364" t="str">
        <f>IF(LEN(VLOOKUP(B61,'Analyst Report'!$A:$I,7,FALSE))= 0,"",VLOOKUP(B61,'Analyst Report'!$A:$I,7,FALSE))</f>
        <v/>
      </c>
      <c r="P61" s="236">
        <f t="shared" si="0"/>
        <v>1</v>
      </c>
      <c r="Q61" s="198">
        <v>25</v>
      </c>
      <c r="R61" s="236">
        <f>IF(LEN(VLOOKUP(B61,'Analyst Report'!$A$30:$I$289,8,FALSE))= 0,"",VLOOKUP(B61,'Analyst Report'!$A$30:$I$289,8,FALSE))</f>
        <v>15</v>
      </c>
      <c r="S61" s="315">
        <f t="shared" si="1"/>
        <v>0</v>
      </c>
      <c r="T61" s="236">
        <f t="shared" si="2"/>
        <v>0</v>
      </c>
      <c r="U61" s="347" t="s">
        <v>2418</v>
      </c>
      <c r="V61" s="347" t="s">
        <v>2418</v>
      </c>
      <c r="W61" s="347" t="s">
        <v>2418</v>
      </c>
      <c r="X61" s="347" t="s">
        <v>2418</v>
      </c>
      <c r="Y61" s="347" t="s">
        <v>2418</v>
      </c>
      <c r="Z61" s="347" t="s">
        <v>2418</v>
      </c>
      <c r="AA61" s="347" t="s">
        <v>2418</v>
      </c>
      <c r="AB61" s="347" t="s">
        <v>2418</v>
      </c>
    </row>
    <row r="62" spans="1:28" ht="97" thickBot="1" x14ac:dyDescent="0.2">
      <c r="A62" s="192">
        <f t="shared" si="3"/>
        <v>45</v>
      </c>
      <c r="B62" s="193" t="s">
        <v>151</v>
      </c>
      <c r="C62" s="193" t="s">
        <v>425</v>
      </c>
      <c r="D62" s="193" t="str">
        <f>VLOOKUP(B62,'HECVAT - Full'!A$3:D$321,4,TRUE)</f>
        <v>Formally approved and implemented Hardened Build Management, Patch Management and Vulnerability Management Policy and procedures.  Highly automated.</v>
      </c>
      <c r="E62" s="266" t="s">
        <v>2418</v>
      </c>
      <c r="F62" s="266" t="s">
        <v>2742</v>
      </c>
      <c r="G62" s="266" t="s">
        <v>2418</v>
      </c>
      <c r="H62" s="195"/>
      <c r="I62" s="195"/>
      <c r="J62" s="210" t="str">
        <f t="shared" si="4"/>
        <v>FALSE</v>
      </c>
      <c r="K62" s="336">
        <v>1</v>
      </c>
      <c r="L62" s="210" t="s">
        <v>73</v>
      </c>
      <c r="M62" s="317" t="s">
        <v>18</v>
      </c>
      <c r="N62" s="198" t="str">
        <f>VLOOKUP(B62,'HECVAT - Full'!A:E,3,FALSE)</f>
        <v>No</v>
      </c>
      <c r="O62" s="364" t="str">
        <f>IF(LEN(VLOOKUP(B62,'Analyst Report'!$A:$I,7,FALSE))= 0,"",VLOOKUP(B62,'Analyst Report'!$A:$I,7,FALSE))</f>
        <v/>
      </c>
      <c r="P62" s="236">
        <f t="shared" si="0"/>
        <v>1</v>
      </c>
      <c r="Q62" s="198">
        <v>20</v>
      </c>
      <c r="R62" s="236">
        <f>IF(LEN(VLOOKUP(B62,'Analyst Report'!$A$30:$I$289,8,FALSE))= 0,"",VLOOKUP(B62,'Analyst Report'!$A$30:$I$289,8,FALSE))</f>
        <v>15</v>
      </c>
      <c r="S62" s="315">
        <f t="shared" si="1"/>
        <v>15</v>
      </c>
      <c r="T62" s="236">
        <f t="shared" si="2"/>
        <v>15</v>
      </c>
      <c r="U62" s="347" t="s">
        <v>2418</v>
      </c>
      <c r="V62" s="347" t="s">
        <v>2418</v>
      </c>
      <c r="W62" s="347" t="s">
        <v>2418</v>
      </c>
      <c r="X62" s="347" t="s">
        <v>2418</v>
      </c>
      <c r="Y62" s="347" t="s">
        <v>2418</v>
      </c>
      <c r="Z62" s="347" t="s">
        <v>2418</v>
      </c>
      <c r="AA62" s="347" t="s">
        <v>2418</v>
      </c>
      <c r="AB62" s="347" t="s">
        <v>2418</v>
      </c>
    </row>
    <row r="63" spans="1:28" ht="97" thickBot="1" x14ac:dyDescent="0.2">
      <c r="A63" s="192">
        <f t="shared" si="3"/>
        <v>46</v>
      </c>
      <c r="B63" s="193" t="s">
        <v>152</v>
      </c>
      <c r="C63" s="193" t="s">
        <v>20</v>
      </c>
      <c r="D63" s="193" t="str">
        <f>VLOOKUP(B63,'HECVAT - Full'!A$3:D$321,4,TRUE)</f>
        <v>Formally approved and implemented Hardened Build Management, Patch Management and Vulnerability Management Policy and procedures.  Highly automated.</v>
      </c>
      <c r="E63" s="266" t="s">
        <v>2418</v>
      </c>
      <c r="F63" s="266" t="s">
        <v>2418</v>
      </c>
      <c r="G63" s="266" t="s">
        <v>2418</v>
      </c>
      <c r="H63" s="195"/>
      <c r="I63" s="195"/>
      <c r="J63" s="210" t="str">
        <f t="shared" si="4"/>
        <v>FALSE</v>
      </c>
      <c r="K63" s="336">
        <f>IF(N62="Yes",1,0)</f>
        <v>0</v>
      </c>
      <c r="L63" s="210" t="s">
        <v>73</v>
      </c>
      <c r="M63" s="236" t="s">
        <v>15</v>
      </c>
      <c r="N63" s="198">
        <f>VLOOKUP(B63,'HECVAT - Full'!A:E,3,FALSE)</f>
        <v>0</v>
      </c>
      <c r="O63" s="364" t="str">
        <f>IF(LEN(VLOOKUP(B63,'Analyst Report'!$A:$I,7,FALSE))= 0,"",VLOOKUP(B63,'Analyst Report'!$A:$I,7,FALSE))</f>
        <v/>
      </c>
      <c r="P63" s="236">
        <f t="shared" si="0"/>
        <v>0</v>
      </c>
      <c r="Q63" s="198">
        <v>25</v>
      </c>
      <c r="R63" s="236">
        <f>IF(LEN(VLOOKUP(B63,'Analyst Report'!$A$30:$I$289,8,FALSE))= 0,"",VLOOKUP(B63,'Analyst Report'!$A$30:$I$289,8,FALSE))</f>
        <v>15</v>
      </c>
      <c r="S63" s="315">
        <f t="shared" si="1"/>
        <v>0</v>
      </c>
      <c r="T63" s="236">
        <f t="shared" si="2"/>
        <v>0</v>
      </c>
      <c r="U63" s="347" t="s">
        <v>2418</v>
      </c>
      <c r="V63" s="347" t="s">
        <v>2418</v>
      </c>
      <c r="W63" s="347" t="s">
        <v>2418</v>
      </c>
      <c r="X63" s="347" t="s">
        <v>2418</v>
      </c>
      <c r="Y63" s="347" t="s">
        <v>2418</v>
      </c>
      <c r="Z63" s="347" t="s">
        <v>2418</v>
      </c>
      <c r="AA63" s="347" t="s">
        <v>2418</v>
      </c>
      <c r="AB63" s="347" t="s">
        <v>2418</v>
      </c>
    </row>
    <row r="64" spans="1:28" ht="258" thickTop="1" thickBot="1" x14ac:dyDescent="0.2">
      <c r="A64" s="192">
        <f t="shared" si="3"/>
        <v>47</v>
      </c>
      <c r="B64" s="267" t="s">
        <v>153</v>
      </c>
      <c r="C64" s="284" t="s">
        <v>2633</v>
      </c>
      <c r="D64" s="193" t="str">
        <f>VLOOKUP(B64,'HECVAT - Full'!A$3:D$321,4,FALSE)</f>
        <v>Role-based access control (RBAC) is native to the application and does not rely on infrastructure dependencies (e.g. LDAP, Active Directory, etc.). There are well-defined roles with associated permissions that provide features and functions in the system. End-users in the system are segregated by principal type (applicant, user, recommender, etc.). Additionally, users are assigned itemized permissions where appropriate, limiting data scope, and available actions.</v>
      </c>
      <c r="E64" s="262" t="s">
        <v>2634</v>
      </c>
      <c r="F64" s="262" t="s">
        <v>2635</v>
      </c>
      <c r="G64" s="262" t="s">
        <v>2636</v>
      </c>
      <c r="H64" s="285" t="s">
        <v>2637</v>
      </c>
      <c r="I64" s="286" t="s">
        <v>2638</v>
      </c>
      <c r="J64" s="210" t="str">
        <f t="shared" si="4"/>
        <v>TRUE</v>
      </c>
      <c r="K64" s="336">
        <v>1</v>
      </c>
      <c r="L64" s="211" t="s">
        <v>1762</v>
      </c>
      <c r="M64" s="236" t="s">
        <v>15</v>
      </c>
      <c r="N64" s="198" t="str">
        <f>VLOOKUP(B64,'HECVAT - Full'!A:E,3,FALSE)</f>
        <v>Yes</v>
      </c>
      <c r="O64" s="364" t="str">
        <f>IF(LEN(VLOOKUP(B64,'Analyst Report'!$A:$I,7,FALSE))= 0,"",VLOOKUP(B64,'Analyst Report'!$A:$I,7,FALSE))</f>
        <v/>
      </c>
      <c r="P64" s="236">
        <f t="shared" si="0"/>
        <v>1</v>
      </c>
      <c r="Q64" s="198">
        <v>25</v>
      </c>
      <c r="R64" s="236">
        <f>IF(LEN(VLOOKUP(B64,'Analyst Report'!$A$30:$I$289,8,FALSE))= 0,"",VLOOKUP(B64,'Analyst Report'!$A$30:$I$289,8,FALSE))</f>
        <v>25</v>
      </c>
      <c r="S64" s="315">
        <f t="shared" si="1"/>
        <v>25</v>
      </c>
      <c r="T64" s="236">
        <f t="shared" si="2"/>
        <v>25</v>
      </c>
      <c r="U64" s="347" t="s">
        <v>2418</v>
      </c>
      <c r="V64" s="347" t="s">
        <v>2418</v>
      </c>
      <c r="W64" s="347" t="s">
        <v>2418</v>
      </c>
      <c r="X64" s="347" t="s">
        <v>2418</v>
      </c>
      <c r="Y64" s="347" t="s">
        <v>2418</v>
      </c>
      <c r="Z64" s="347" t="s">
        <v>2418</v>
      </c>
      <c r="AA64" s="347" t="s">
        <v>2418</v>
      </c>
      <c r="AB64" s="347" t="s">
        <v>2418</v>
      </c>
    </row>
    <row r="65" spans="1:28" ht="189" thickTop="1" thickBot="1" x14ac:dyDescent="0.2">
      <c r="A65" s="192">
        <f t="shared" si="3"/>
        <v>48</v>
      </c>
      <c r="B65" s="275" t="s">
        <v>154</v>
      </c>
      <c r="C65" s="287" t="s">
        <v>2639</v>
      </c>
      <c r="D65" s="193" t="str">
        <f>VLOOKUP(B65,'HECVAT - Full'!A$3:D$321,4,FALSE)</f>
        <v>RBAC
System administrators are assigned roles within the system tooling. Our internal use support tooling is web-based and can be accessed remotely. However, the underlying system infrastructure can only be accessed by privileged personnel via an ephemeral VPN.</v>
      </c>
      <c r="E65" s="262" t="s">
        <v>2640</v>
      </c>
      <c r="F65" s="262" t="s">
        <v>2641</v>
      </c>
      <c r="G65" s="262" t="s">
        <v>2418</v>
      </c>
      <c r="H65" s="274" t="s">
        <v>2642</v>
      </c>
      <c r="I65" s="282" t="s">
        <v>2643</v>
      </c>
      <c r="J65" s="210" t="str">
        <f t="shared" si="4"/>
        <v>FALSE</v>
      </c>
      <c r="K65" s="336">
        <v>1</v>
      </c>
      <c r="L65" s="211" t="s">
        <v>1762</v>
      </c>
      <c r="M65" s="236" t="s">
        <v>15</v>
      </c>
      <c r="N65" s="198" t="str">
        <f>VLOOKUP(B65,'HECVAT - Full'!A:E,3,FALSE)</f>
        <v>Yes</v>
      </c>
      <c r="O65" s="364" t="str">
        <f>IF(LEN(VLOOKUP(B65,'Analyst Report'!$A:$I,7,FALSE))= 0,"",VLOOKUP(B65,'Analyst Report'!$A:$I,7,FALSE))</f>
        <v/>
      </c>
      <c r="P65" s="236">
        <f t="shared" si="0"/>
        <v>1</v>
      </c>
      <c r="Q65" s="198">
        <v>20</v>
      </c>
      <c r="R65" s="236">
        <f>IF(LEN(VLOOKUP(B65,'Analyst Report'!$A$30:$I$289,8,FALSE))= 0,"",VLOOKUP(B65,'Analyst Report'!$A$30:$I$289,8,FALSE))</f>
        <v>20</v>
      </c>
      <c r="S65" s="315">
        <f t="shared" si="1"/>
        <v>20</v>
      </c>
      <c r="T65" s="236">
        <f t="shared" si="2"/>
        <v>20</v>
      </c>
      <c r="U65" s="347" t="s">
        <v>2418</v>
      </c>
      <c r="V65" s="347" t="s">
        <v>2418</v>
      </c>
      <c r="W65" s="347" t="s">
        <v>2418</v>
      </c>
      <c r="X65" s="347" t="s">
        <v>2418</v>
      </c>
      <c r="Y65" s="347" t="s">
        <v>2418</v>
      </c>
      <c r="Z65" s="347" t="s">
        <v>2418</v>
      </c>
      <c r="AA65" s="347" t="s">
        <v>2418</v>
      </c>
      <c r="AB65" s="347" t="s">
        <v>2418</v>
      </c>
    </row>
    <row r="66" spans="1:28" ht="226" thickTop="1" thickBot="1" x14ac:dyDescent="0.2">
      <c r="A66" s="192">
        <f t="shared" si="3"/>
        <v>49</v>
      </c>
      <c r="B66" s="290" t="s">
        <v>426</v>
      </c>
      <c r="C66" s="193" t="s">
        <v>2645</v>
      </c>
      <c r="D66" s="193" t="str">
        <f>VLOOKUP(B66,'HECVAT - Full'!A$3:D$321,4,FALSE)</f>
        <v xml:space="preserve">The system provides well-defined input validation and error messages, both at the client-side and the server-side. The data types, field length, and special characters emphasize Cross-Site scripting (XSS), and other best practices for validation are built into the system. </v>
      </c>
      <c r="E66" s="262" t="s">
        <v>2418</v>
      </c>
      <c r="F66" s="279" t="s">
        <v>2646</v>
      </c>
      <c r="G66" s="279" t="s">
        <v>2647</v>
      </c>
      <c r="H66" s="285" t="s">
        <v>2648</v>
      </c>
      <c r="I66" s="286" t="s">
        <v>2649</v>
      </c>
      <c r="J66" s="210" t="str">
        <f t="shared" si="4"/>
        <v>FALSE</v>
      </c>
      <c r="K66" s="336">
        <v>1</v>
      </c>
      <c r="L66" s="211" t="s">
        <v>1762</v>
      </c>
      <c r="M66" s="317" t="s">
        <v>15</v>
      </c>
      <c r="N66" s="198" t="str">
        <f>VLOOKUP(B66,'HECVAT - Full'!A:E,3,FALSE)</f>
        <v>Yes</v>
      </c>
      <c r="O66" s="364" t="str">
        <f>IF(LEN(VLOOKUP(B66,'Analyst Report'!$A:$I,7,FALSE))= 0,"",VLOOKUP(B66,'Analyst Report'!$A:$I,7,FALSE))</f>
        <v/>
      </c>
      <c r="P66" s="236">
        <f t="shared" si="0"/>
        <v>1</v>
      </c>
      <c r="Q66" s="198">
        <v>20</v>
      </c>
      <c r="R66" s="236">
        <f>IF(LEN(VLOOKUP(B66,'Analyst Report'!$A$30:$I$289,8,FALSE))= 0,"",VLOOKUP(B66,'Analyst Report'!$A$30:$I$289,8,FALSE))</f>
        <v>20</v>
      </c>
      <c r="S66" s="315">
        <f t="shared" si="1"/>
        <v>20</v>
      </c>
      <c r="T66" s="236">
        <f t="shared" si="2"/>
        <v>20</v>
      </c>
      <c r="U66" s="347" t="s">
        <v>2418</v>
      </c>
      <c r="V66" s="347" t="s">
        <v>2418</v>
      </c>
      <c r="W66" s="347" t="s">
        <v>2418</v>
      </c>
      <c r="X66" s="347" t="s">
        <v>2418</v>
      </c>
      <c r="Y66" s="347" t="s">
        <v>2418</v>
      </c>
      <c r="Z66" s="347" t="s">
        <v>2418</v>
      </c>
      <c r="AA66" s="347" t="s">
        <v>2418</v>
      </c>
      <c r="AB66" s="347" t="s">
        <v>2418</v>
      </c>
    </row>
    <row r="67" spans="1:28" ht="242" thickTop="1" thickBot="1" x14ac:dyDescent="0.2">
      <c r="A67" s="192">
        <f t="shared" si="3"/>
        <v>50</v>
      </c>
      <c r="B67" s="291" t="s">
        <v>155</v>
      </c>
      <c r="C67" s="193" t="s">
        <v>2650</v>
      </c>
      <c r="D67" s="193" t="str">
        <f>VLOOKUP(B67,'HECVAT - Full'!A$3:D$321,4,FALSE)</f>
        <v>We use different WAF solutions, like AWS WAF and Google Cloud Armor.</v>
      </c>
      <c r="E67" s="262" t="s">
        <v>2418</v>
      </c>
      <c r="F67" s="279" t="s">
        <v>2651</v>
      </c>
      <c r="G67" s="279" t="s">
        <v>2652</v>
      </c>
      <c r="H67" s="274" t="s">
        <v>2653</v>
      </c>
      <c r="I67" s="282" t="s">
        <v>2654</v>
      </c>
      <c r="J67" s="210" t="str">
        <f t="shared" si="4"/>
        <v>TRUE</v>
      </c>
      <c r="K67" s="336">
        <v>1</v>
      </c>
      <c r="L67" s="211" t="s">
        <v>1762</v>
      </c>
      <c r="M67" s="317" t="s">
        <v>15</v>
      </c>
      <c r="N67" s="198" t="str">
        <f>VLOOKUP(B67,'HECVAT - Full'!A:E,3,FALSE)</f>
        <v>Yes</v>
      </c>
      <c r="O67" s="364" t="str">
        <f>IF(LEN(VLOOKUP(B67,'Analyst Report'!$A:$I,7,FALSE))= 0,"",VLOOKUP(B67,'Analyst Report'!$A:$I,7,FALSE))</f>
        <v/>
      </c>
      <c r="P67" s="236">
        <f t="shared" si="0"/>
        <v>1</v>
      </c>
      <c r="Q67" s="198">
        <v>25</v>
      </c>
      <c r="R67" s="236">
        <f>IF(LEN(VLOOKUP(B67,'Analyst Report'!$A$30:$I$289,8,FALSE))= 0,"",VLOOKUP(B67,'Analyst Report'!$A$30:$I$289,8,FALSE))</f>
        <v>25</v>
      </c>
      <c r="S67" s="315">
        <f t="shared" si="1"/>
        <v>25</v>
      </c>
      <c r="T67" s="236">
        <f t="shared" si="2"/>
        <v>25</v>
      </c>
      <c r="U67" s="347" t="s">
        <v>2418</v>
      </c>
      <c r="V67" s="347" t="s">
        <v>2418</v>
      </c>
      <c r="W67" s="347" t="s">
        <v>2418</v>
      </c>
      <c r="X67" s="347" t="s">
        <v>2418</v>
      </c>
      <c r="Y67" s="347" t="s">
        <v>2418</v>
      </c>
      <c r="Z67" s="347" t="s">
        <v>2418</v>
      </c>
      <c r="AA67" s="347" t="s">
        <v>2418</v>
      </c>
      <c r="AB67" s="347" t="s">
        <v>2418</v>
      </c>
    </row>
    <row r="68" spans="1:28" ht="308" thickTop="1" thickBot="1" x14ac:dyDescent="0.2">
      <c r="A68" s="192">
        <f t="shared" si="3"/>
        <v>51</v>
      </c>
      <c r="B68" s="291" t="s">
        <v>156</v>
      </c>
      <c r="C68" s="193" t="s">
        <v>2655</v>
      </c>
      <c r="D68" s="193" t="str">
        <f>VLOOKUP(B68,'HECVAT - Full'!A$3:D$321,4,TRUE)</f>
        <v xml:space="preserve">We keep track of all elements of code composition with Nexus, Maven, Nuget based on the technology stack in use in our solutions. </v>
      </c>
      <c r="E68" s="262" t="s">
        <v>2656</v>
      </c>
      <c r="F68" s="262" t="s">
        <v>2413</v>
      </c>
      <c r="G68" s="262" t="s">
        <v>2657</v>
      </c>
      <c r="H68" s="289" t="s">
        <v>2658</v>
      </c>
      <c r="I68" s="289" t="s">
        <v>2659</v>
      </c>
      <c r="J68" s="210" t="str">
        <f t="shared" si="4"/>
        <v>FALSE</v>
      </c>
      <c r="K68" s="336">
        <v>1</v>
      </c>
      <c r="L68" s="211" t="s">
        <v>1762</v>
      </c>
      <c r="M68" s="317" t="s">
        <v>15</v>
      </c>
      <c r="N68" s="198" t="str">
        <f>VLOOKUP(B68,'HECVAT - Full'!A:E,3,FALSE)</f>
        <v>Yes</v>
      </c>
      <c r="O68" s="364" t="str">
        <f>IF(LEN(VLOOKUP(B68,'Analyst Report'!$A:$I,7,FALSE))= 0,"",VLOOKUP(B68,'Analyst Report'!$A:$I,7,FALSE))</f>
        <v/>
      </c>
      <c r="P68" s="236">
        <f t="shared" si="0"/>
        <v>1</v>
      </c>
      <c r="Q68" s="198">
        <v>20</v>
      </c>
      <c r="R68" s="236">
        <f>IF(LEN(VLOOKUP(B68,'Analyst Report'!$A$30:$I$289,8,FALSE))= 0,"",VLOOKUP(B68,'Analyst Report'!$A$30:$I$289,8,FALSE))</f>
        <v>20</v>
      </c>
      <c r="S68" s="315">
        <f t="shared" si="1"/>
        <v>20</v>
      </c>
      <c r="T68" s="236">
        <f t="shared" si="2"/>
        <v>20</v>
      </c>
      <c r="U68" s="347" t="s">
        <v>2418</v>
      </c>
      <c r="V68" s="347" t="s">
        <v>2418</v>
      </c>
      <c r="W68" s="347" t="s">
        <v>2418</v>
      </c>
      <c r="X68" s="347" t="s">
        <v>2418</v>
      </c>
      <c r="Y68" s="347" t="s">
        <v>2418</v>
      </c>
      <c r="Z68" s="347" t="s">
        <v>2418</v>
      </c>
      <c r="AA68" s="347" t="s">
        <v>2418</v>
      </c>
      <c r="AB68" s="347" t="s">
        <v>2418</v>
      </c>
    </row>
    <row r="69" spans="1:28" ht="257" thickTop="1" thickBot="1" x14ac:dyDescent="0.2">
      <c r="A69" s="192">
        <f t="shared" si="3"/>
        <v>52</v>
      </c>
      <c r="B69" s="291" t="s">
        <v>157</v>
      </c>
      <c r="C69" s="193" t="s">
        <v>2660</v>
      </c>
      <c r="D69" s="193">
        <f>VLOOKUP(B69,'HECVAT - Full'!A$3:D$321,4,TRUE)</f>
        <v>0</v>
      </c>
      <c r="E69" s="292" t="s">
        <v>2661</v>
      </c>
      <c r="F69" s="292" t="s">
        <v>2662</v>
      </c>
      <c r="G69" s="293" t="s">
        <v>2831</v>
      </c>
      <c r="H69" s="294" t="s">
        <v>2977</v>
      </c>
      <c r="I69" s="295" t="s">
        <v>2978</v>
      </c>
      <c r="J69" s="210" t="str">
        <f t="shared" si="4"/>
        <v>TRUE</v>
      </c>
      <c r="K69" s="336">
        <v>1</v>
      </c>
      <c r="L69" s="211" t="s">
        <v>1762</v>
      </c>
      <c r="M69" s="317" t="s">
        <v>15</v>
      </c>
      <c r="N69" s="198" t="str">
        <f>VLOOKUP(B69,'HECVAT - Full'!A:E,3,FALSE)</f>
        <v>Yes</v>
      </c>
      <c r="O69" s="364" t="str">
        <f>IF(LEN(VLOOKUP(B69,'Analyst Report'!$A:$I,7,FALSE))= 0,"",VLOOKUP(B69,'Analyst Report'!$A:$I,7,FALSE))</f>
        <v/>
      </c>
      <c r="P69" s="236">
        <f t="shared" si="0"/>
        <v>1</v>
      </c>
      <c r="Q69" s="198">
        <v>25</v>
      </c>
      <c r="R69" s="236">
        <f>IF(LEN(VLOOKUP(B69,'Analyst Report'!$A$30:$I$289,8,FALSE))= 0,"",VLOOKUP(B69,'Analyst Report'!$A$30:$I$289,8,FALSE))</f>
        <v>25</v>
      </c>
      <c r="S69" s="315">
        <f t="shared" si="1"/>
        <v>25</v>
      </c>
      <c r="T69" s="236">
        <f t="shared" si="2"/>
        <v>25</v>
      </c>
      <c r="U69" s="347" t="s">
        <v>2418</v>
      </c>
      <c r="V69" s="347" t="s">
        <v>2418</v>
      </c>
      <c r="W69" s="347" t="s">
        <v>2418</v>
      </c>
      <c r="X69" s="347" t="s">
        <v>2418</v>
      </c>
      <c r="Y69" s="347" t="s">
        <v>2418</v>
      </c>
      <c r="Z69" s="347" t="s">
        <v>2418</v>
      </c>
      <c r="AA69" s="347" t="s">
        <v>2418</v>
      </c>
      <c r="AB69" s="347" t="s">
        <v>2418</v>
      </c>
    </row>
    <row r="70" spans="1:28" ht="189" thickTop="1" thickBot="1" x14ac:dyDescent="0.25">
      <c r="A70" s="192">
        <f t="shared" si="3"/>
        <v>53</v>
      </c>
      <c r="B70" s="290" t="s">
        <v>158</v>
      </c>
      <c r="C70" s="193" t="s">
        <v>2663</v>
      </c>
      <c r="D70" s="193">
        <f>VLOOKUP(B70,'HECVAT - Full'!A$3:D$321,4,TRUE)</f>
        <v>0</v>
      </c>
      <c r="E70" s="278" t="s">
        <v>2418</v>
      </c>
      <c r="F70" s="278" t="s">
        <v>2971</v>
      </c>
      <c r="G70" s="296" t="s">
        <v>2976</v>
      </c>
      <c r="H70" s="297" t="s">
        <v>2974</v>
      </c>
      <c r="I70" s="298" t="s">
        <v>2975</v>
      </c>
      <c r="J70" s="210" t="str">
        <f t="shared" si="4"/>
        <v>FALSE</v>
      </c>
      <c r="K70" s="336">
        <v>1</v>
      </c>
      <c r="L70" s="211" t="s">
        <v>1762</v>
      </c>
      <c r="M70" s="317" t="s">
        <v>15</v>
      </c>
      <c r="N70" s="198" t="str">
        <f>VLOOKUP(B70,'HECVAT - Full'!A:E,3,FALSE)</f>
        <v>Yes</v>
      </c>
      <c r="O70" s="364" t="str">
        <f>IF(LEN(VLOOKUP(B70,'Analyst Report'!$A:$I,7,FALSE))= 0,"",VLOOKUP(B70,'Analyst Report'!$A:$I,7,FALSE))</f>
        <v/>
      </c>
      <c r="P70" s="236">
        <f t="shared" si="0"/>
        <v>1</v>
      </c>
      <c r="Q70" s="198">
        <v>15</v>
      </c>
      <c r="R70" s="236">
        <f>IF(LEN(VLOOKUP(B70,'Analyst Report'!$A$30:$I$289,8,FALSE))= 0,"",VLOOKUP(B70,'Analyst Report'!$A$30:$I$289,8,FALSE))</f>
        <v>15</v>
      </c>
      <c r="S70" s="315">
        <f t="shared" si="1"/>
        <v>15</v>
      </c>
      <c r="T70" s="236">
        <f t="shared" si="2"/>
        <v>15</v>
      </c>
      <c r="U70" s="347" t="s">
        <v>2418</v>
      </c>
      <c r="V70" s="347" t="s">
        <v>2418</v>
      </c>
      <c r="W70" s="347" t="s">
        <v>2418</v>
      </c>
      <c r="X70" s="347" t="s">
        <v>2418</v>
      </c>
      <c r="Y70" s="347" t="s">
        <v>2418</v>
      </c>
      <c r="Z70" s="347" t="s">
        <v>2418</v>
      </c>
      <c r="AA70" s="347" t="s">
        <v>2418</v>
      </c>
      <c r="AB70" s="347" t="s">
        <v>2418</v>
      </c>
    </row>
    <row r="71" spans="1:28" ht="104" thickTop="1" thickBot="1" x14ac:dyDescent="0.25">
      <c r="A71" s="192">
        <f t="shared" si="3"/>
        <v>54</v>
      </c>
      <c r="B71" s="291" t="s">
        <v>159</v>
      </c>
      <c r="C71" s="193" t="s">
        <v>2664</v>
      </c>
      <c r="D71" s="193">
        <f>VLOOKUP(B71,'HECVAT - Full'!A$3:D$321,4,TRUE)</f>
        <v>0</v>
      </c>
      <c r="E71" s="278" t="s">
        <v>2418</v>
      </c>
      <c r="F71" s="278" t="s">
        <v>2973</v>
      </c>
      <c r="G71" s="299" t="s">
        <v>2972</v>
      </c>
      <c r="H71" s="294" t="s">
        <v>2979</v>
      </c>
      <c r="I71" s="295" t="s">
        <v>2980</v>
      </c>
      <c r="J71" s="210" t="str">
        <f t="shared" si="4"/>
        <v>TRUE</v>
      </c>
      <c r="K71" s="336">
        <v>1</v>
      </c>
      <c r="L71" s="211" t="s">
        <v>1762</v>
      </c>
      <c r="M71" s="317" t="s">
        <v>18</v>
      </c>
      <c r="N71" s="198" t="str">
        <f>VLOOKUP(B71,'HECVAT - Full'!A:E,3,FALSE)</f>
        <v>No</v>
      </c>
      <c r="O71" s="364" t="str">
        <f>IF(LEN(VLOOKUP(B71,'Analyst Report'!$A:$I,7,FALSE))= 0,"",VLOOKUP(B71,'Analyst Report'!$A:$I,7,FALSE))</f>
        <v/>
      </c>
      <c r="P71" s="236">
        <f t="shared" si="0"/>
        <v>1</v>
      </c>
      <c r="Q71" s="198">
        <v>25</v>
      </c>
      <c r="R71" s="236">
        <f>IF(LEN(VLOOKUP(B71,'Analyst Report'!$A$30:$I$289,8,FALSE))= 0,"",VLOOKUP(B71,'Analyst Report'!$A$30:$I$289,8,FALSE))</f>
        <v>25</v>
      </c>
      <c r="S71" s="315">
        <f t="shared" si="1"/>
        <v>25</v>
      </c>
      <c r="T71" s="236">
        <f t="shared" si="2"/>
        <v>25</v>
      </c>
      <c r="U71" s="347" t="s">
        <v>2418</v>
      </c>
      <c r="V71" s="347" t="s">
        <v>2418</v>
      </c>
      <c r="W71" s="347" t="s">
        <v>2418</v>
      </c>
      <c r="X71" s="347" t="s">
        <v>2418</v>
      </c>
      <c r="Y71" s="347" t="s">
        <v>2418</v>
      </c>
      <c r="Z71" s="347" t="s">
        <v>2418</v>
      </c>
      <c r="AA71" s="347" t="s">
        <v>2418</v>
      </c>
      <c r="AB71" s="347" t="s">
        <v>2418</v>
      </c>
    </row>
    <row r="72" spans="1:28" ht="358" thickTop="1" thickBot="1" x14ac:dyDescent="0.25">
      <c r="A72" s="192">
        <f t="shared" si="3"/>
        <v>55</v>
      </c>
      <c r="B72" s="291" t="s">
        <v>160</v>
      </c>
      <c r="C72" s="193" t="s">
        <v>2665</v>
      </c>
      <c r="D72" s="193">
        <f>VLOOKUP(B72,'HECVAT - Full'!A$3:D$321,4,TRUE)</f>
        <v>0</v>
      </c>
      <c r="E72" s="278" t="s">
        <v>2418</v>
      </c>
      <c r="F72" s="278" t="s">
        <v>2418</v>
      </c>
      <c r="G72" s="278" t="s">
        <v>352</v>
      </c>
      <c r="H72" s="294" t="s">
        <v>2982</v>
      </c>
      <c r="I72" s="295" t="s">
        <v>2983</v>
      </c>
      <c r="J72" s="210" t="str">
        <f t="shared" si="4"/>
        <v>TRUE</v>
      </c>
      <c r="K72" s="336">
        <v>1</v>
      </c>
      <c r="L72" s="211" t="s">
        <v>1762</v>
      </c>
      <c r="M72" s="236" t="s">
        <v>15</v>
      </c>
      <c r="N72" s="198" t="str">
        <f>VLOOKUP(B72,'HECVAT - Full'!A:E,3,FALSE)</f>
        <v>Yes</v>
      </c>
      <c r="O72" s="364" t="str">
        <f>IF(LEN(VLOOKUP(B72,'Analyst Report'!$A:$I,7,FALSE))= 0,"",VLOOKUP(B72,'Analyst Report'!$A:$I,7,FALSE))</f>
        <v/>
      </c>
      <c r="P72" s="236">
        <f t="shared" si="0"/>
        <v>1</v>
      </c>
      <c r="Q72" s="198">
        <v>40</v>
      </c>
      <c r="R72" s="236">
        <f>IF(LEN(VLOOKUP(B72,'Analyst Report'!$A$30:$I$289,8,FALSE))= 0,"",VLOOKUP(B72,'Analyst Report'!$A$30:$I$289,8,FALSE))</f>
        <v>40</v>
      </c>
      <c r="S72" s="315">
        <f t="shared" si="1"/>
        <v>40</v>
      </c>
      <c r="T72" s="236">
        <f t="shared" si="2"/>
        <v>40</v>
      </c>
      <c r="U72" s="347" t="s">
        <v>2418</v>
      </c>
      <c r="V72" s="347" t="s">
        <v>2418</v>
      </c>
      <c r="W72" s="347" t="s">
        <v>2418</v>
      </c>
      <c r="X72" s="347" t="s">
        <v>2418</v>
      </c>
      <c r="Y72" s="347" t="s">
        <v>2418</v>
      </c>
      <c r="Z72" s="347" t="s">
        <v>2418</v>
      </c>
      <c r="AA72" s="347" t="s">
        <v>2418</v>
      </c>
      <c r="AB72" s="347" t="s">
        <v>2418</v>
      </c>
    </row>
    <row r="73" spans="1:28" ht="70" thickTop="1" thickBot="1" x14ac:dyDescent="0.25">
      <c r="A73" s="192">
        <f t="shared" si="3"/>
        <v>56</v>
      </c>
      <c r="B73" s="291" t="s">
        <v>161</v>
      </c>
      <c r="C73" s="193" t="s">
        <v>2832</v>
      </c>
      <c r="D73" s="193">
        <f>VLOOKUP(B73,'HECVAT - Full'!A$3:D$321,4,TRUE)</f>
        <v>0</v>
      </c>
      <c r="E73" s="278" t="s">
        <v>2418</v>
      </c>
      <c r="F73" s="278" t="s">
        <v>2418</v>
      </c>
      <c r="G73" s="278" t="s">
        <v>403</v>
      </c>
      <c r="H73" s="294"/>
      <c r="I73" s="295"/>
      <c r="J73" s="210" t="str">
        <f t="shared" si="4"/>
        <v>FALSE</v>
      </c>
      <c r="K73" s="336">
        <v>1</v>
      </c>
      <c r="L73" s="211" t="s">
        <v>1762</v>
      </c>
      <c r="M73" s="317" t="s">
        <v>15</v>
      </c>
      <c r="N73" s="198" t="str">
        <f>VLOOKUP(B73,'HECVAT - Full'!A:E,3,FALSE)</f>
        <v>Yes</v>
      </c>
      <c r="O73" s="364" t="str">
        <f>IF(LEN(VLOOKUP(B73,'Analyst Report'!$A:$I,7,FALSE))= 0,"",VLOOKUP(B73,'Analyst Report'!$A:$I,7,FALSE))</f>
        <v/>
      </c>
      <c r="P73" s="236">
        <f t="shared" si="0"/>
        <v>1</v>
      </c>
      <c r="Q73" s="198">
        <v>10</v>
      </c>
      <c r="R73" s="236">
        <f>IF(LEN(VLOOKUP(B73,'Analyst Report'!$A$30:$I$289,8,FALSE))= 0,"",VLOOKUP(B73,'Analyst Report'!$A$30:$I$289,8,FALSE))</f>
        <v>10</v>
      </c>
      <c r="S73" s="315">
        <f t="shared" si="1"/>
        <v>10</v>
      </c>
      <c r="T73" s="236">
        <f t="shared" si="2"/>
        <v>10</v>
      </c>
      <c r="U73" s="347" t="s">
        <v>2418</v>
      </c>
      <c r="V73" s="347" t="s">
        <v>2418</v>
      </c>
      <c r="W73" s="347" t="s">
        <v>2418</v>
      </c>
      <c r="X73" s="347" t="s">
        <v>2418</v>
      </c>
      <c r="Y73" s="347" t="s">
        <v>2418</v>
      </c>
      <c r="Z73" s="347" t="s">
        <v>2418</v>
      </c>
      <c r="AA73" s="347" t="s">
        <v>2418</v>
      </c>
      <c r="AB73" s="347" t="s">
        <v>2418</v>
      </c>
    </row>
    <row r="74" spans="1:28" ht="223" thickTop="1" thickBot="1" x14ac:dyDescent="0.25">
      <c r="A74" s="192">
        <f t="shared" si="3"/>
        <v>57</v>
      </c>
      <c r="B74" s="275" t="s">
        <v>162</v>
      </c>
      <c r="C74" s="275" t="s">
        <v>29</v>
      </c>
      <c r="D74" s="193">
        <f>VLOOKUP(B74,'HECVAT - Full'!A$3:D$321,4,TRUE)</f>
        <v>0</v>
      </c>
      <c r="E74" s="352" t="s">
        <v>2418</v>
      </c>
      <c r="F74" s="278" t="s">
        <v>2991</v>
      </c>
      <c r="G74" s="296" t="s">
        <v>2990</v>
      </c>
      <c r="H74" s="294" t="s">
        <v>2381</v>
      </c>
      <c r="I74" s="295" t="s">
        <v>2353</v>
      </c>
      <c r="J74" s="210" t="str">
        <f>IF(S74&gt;20,"TRUE","FALSE")</f>
        <v>FALSE</v>
      </c>
      <c r="K74" s="336">
        <v>1</v>
      </c>
      <c r="L74" s="210" t="s">
        <v>1770</v>
      </c>
      <c r="M74" s="236" t="s">
        <v>15</v>
      </c>
      <c r="N74" s="198" t="str">
        <f>VLOOKUP(B74,'HECVAT - Full'!A:E,3,FALSE)</f>
        <v>Yes</v>
      </c>
      <c r="O74" s="364" t="str">
        <f>IF(LEN(VLOOKUP(B74,'Analyst Report'!$A:$I,7,FALSE))= 0,"",VLOOKUP(B74,'Analyst Report'!$A:$I,7,FALSE))</f>
        <v/>
      </c>
      <c r="P74" s="236">
        <f>IF((O74=""),(IF(ISNUMBER(FIND(M74,N74)), 1, 0)),(IF(ISNUMBER(FIND(M74,O74)), 1, 0)))</f>
        <v>1</v>
      </c>
      <c r="Q74" s="198">
        <v>20</v>
      </c>
      <c r="R74" s="236">
        <f>IF(LEN(VLOOKUP(B74,'Analyst Report'!$A$30:$I$289,8,FALSE))= 0,"",VLOOKUP(B74,'Analyst Report'!$A$30:$I$289,8,FALSE))</f>
        <v>20</v>
      </c>
      <c r="S74" s="315">
        <f>(IF((ISNUMBER(R74)),R74,Q74))*K74</f>
        <v>20</v>
      </c>
      <c r="T74" s="236">
        <f>P74*S74</f>
        <v>20</v>
      </c>
      <c r="U74" s="347" t="s">
        <v>2418</v>
      </c>
      <c r="V74" s="347" t="s">
        <v>2418</v>
      </c>
      <c r="W74" s="347" t="s">
        <v>2418</v>
      </c>
      <c r="X74" s="347" t="s">
        <v>2418</v>
      </c>
      <c r="Y74" s="347" t="s">
        <v>2418</v>
      </c>
      <c r="Z74" s="347" t="s">
        <v>2418</v>
      </c>
      <c r="AA74" s="347" t="s">
        <v>2418</v>
      </c>
      <c r="AB74" s="347" t="s">
        <v>2418</v>
      </c>
    </row>
    <row r="75" spans="1:28" ht="223" thickTop="1" thickBot="1" x14ac:dyDescent="0.25">
      <c r="A75" s="192">
        <f t="shared" si="3"/>
        <v>58</v>
      </c>
      <c r="B75" s="275" t="s">
        <v>2710</v>
      </c>
      <c r="C75" s="275" t="s">
        <v>30</v>
      </c>
      <c r="D75" s="193">
        <f>VLOOKUP(B75,'HECVAT - Full'!A$3:D$321,4,TRUE)</f>
        <v>0</v>
      </c>
      <c r="E75" s="278" t="s">
        <v>2418</v>
      </c>
      <c r="F75" s="278" t="s">
        <v>2989</v>
      </c>
      <c r="G75" s="296" t="s">
        <v>2988</v>
      </c>
      <c r="H75" s="294" t="s">
        <v>2381</v>
      </c>
      <c r="I75" s="295" t="s">
        <v>2353</v>
      </c>
      <c r="J75" s="210" t="str">
        <f>IF(S75&gt;20,"TRUE","FALSE")</f>
        <v>FALSE</v>
      </c>
      <c r="K75" s="336">
        <v>1</v>
      </c>
      <c r="L75" s="210" t="s">
        <v>1770</v>
      </c>
      <c r="M75" s="236" t="s">
        <v>15</v>
      </c>
      <c r="N75" s="198" t="str">
        <f>VLOOKUP(B75,'HECVAT - Full'!A:E,3,FALSE)</f>
        <v>Yes</v>
      </c>
      <c r="O75" s="364" t="str">
        <f>IF(LEN(VLOOKUP(B75,'Analyst Report'!$A:$I,7,FALSE))= 0,"",VLOOKUP(B75,'Analyst Report'!$A:$I,7,FALSE))</f>
        <v/>
      </c>
      <c r="P75" s="236">
        <f>IF((O75=""),(IF(ISNUMBER(FIND(M75,N75)), 1, 0)),(IF(ISNUMBER(FIND(M75,O75)), 1, 0)))</f>
        <v>1</v>
      </c>
      <c r="Q75" s="198">
        <v>20</v>
      </c>
      <c r="R75" s="236">
        <f>IF(LEN(VLOOKUP(B75,'Analyst Report'!$A$30:$I$289,8,FALSE))= 0,"",VLOOKUP(B75,'Analyst Report'!$A$30:$I$289,8,FALSE))</f>
        <v>20</v>
      </c>
      <c r="S75" s="315">
        <f>(IF((ISNUMBER(R75)),R75,Q75))*K75</f>
        <v>20</v>
      </c>
      <c r="T75" s="236">
        <f>P75*S75</f>
        <v>20</v>
      </c>
      <c r="U75" s="347" t="s">
        <v>2418</v>
      </c>
      <c r="V75" s="347" t="s">
        <v>2418</v>
      </c>
      <c r="W75" s="347" t="s">
        <v>2418</v>
      </c>
      <c r="X75" s="347" t="s">
        <v>2418</v>
      </c>
      <c r="Y75" s="347" t="s">
        <v>2418</v>
      </c>
      <c r="Z75" s="347" t="s">
        <v>2418</v>
      </c>
      <c r="AA75" s="347" t="s">
        <v>2418</v>
      </c>
      <c r="AB75" s="347" t="s">
        <v>2418</v>
      </c>
    </row>
    <row r="76" spans="1:28" ht="291" thickTop="1" thickBot="1" x14ac:dyDescent="0.25">
      <c r="A76" s="192">
        <f t="shared" si="3"/>
        <v>59</v>
      </c>
      <c r="B76" s="275" t="s">
        <v>2711</v>
      </c>
      <c r="C76" s="275" t="s">
        <v>2266</v>
      </c>
      <c r="D76" s="193">
        <f>VLOOKUP(B76,'HECVAT - Full'!A$3:D$321,4,TRUE)</f>
        <v>0</v>
      </c>
      <c r="E76" s="278" t="s">
        <v>2418</v>
      </c>
      <c r="F76" s="278" t="s">
        <v>2993</v>
      </c>
      <c r="G76" s="296" t="s">
        <v>2992</v>
      </c>
      <c r="H76" s="294" t="s">
        <v>2984</v>
      </c>
      <c r="I76" s="295" t="s">
        <v>2985</v>
      </c>
      <c r="J76" s="210" t="str">
        <f>IF(S76&gt;20,"TRUE","FALSE")</f>
        <v>TRUE</v>
      </c>
      <c r="K76" s="336">
        <v>1</v>
      </c>
      <c r="L76" s="210" t="s">
        <v>1770</v>
      </c>
      <c r="M76" s="236" t="s">
        <v>15</v>
      </c>
      <c r="N76" s="198" t="str">
        <f>VLOOKUP(B76,'HECVAT - Full'!A:E,3,FALSE)</f>
        <v>Yes</v>
      </c>
      <c r="O76" s="364" t="str">
        <f>IF(LEN(VLOOKUP(B76,'Analyst Report'!$A:$I,7,FALSE))= 0,"",VLOOKUP(B76,'Analyst Report'!$A:$I,7,FALSE))</f>
        <v/>
      </c>
      <c r="P76" s="236">
        <f>IF((O76=""),(IF(ISNUMBER(FIND(M76,N76)), 1, 0)),(IF(ISNUMBER(FIND(M76,O76)), 1, 0)))</f>
        <v>1</v>
      </c>
      <c r="Q76" s="198">
        <v>25</v>
      </c>
      <c r="R76" s="236">
        <f>IF(LEN(VLOOKUP(B76,'Analyst Report'!$A$30:$I$289,8,FALSE))= 0,"",VLOOKUP(B76,'Analyst Report'!$A$30:$I$289,8,FALSE))</f>
        <v>25</v>
      </c>
      <c r="S76" s="315">
        <f>(IF((ISNUMBER(R76)),R76,Q76))*K76</f>
        <v>25</v>
      </c>
      <c r="T76" s="236">
        <f>P76*S76</f>
        <v>25</v>
      </c>
      <c r="U76" s="347" t="s">
        <v>2418</v>
      </c>
      <c r="V76" s="347" t="s">
        <v>2418</v>
      </c>
      <c r="W76" s="347" t="s">
        <v>2418</v>
      </c>
      <c r="X76" s="347" t="s">
        <v>2418</v>
      </c>
      <c r="Y76" s="347" t="s">
        <v>2418</v>
      </c>
      <c r="Z76" s="347" t="s">
        <v>2418</v>
      </c>
      <c r="AA76" s="347" t="s">
        <v>2418</v>
      </c>
      <c r="AB76" s="347" t="s">
        <v>2418</v>
      </c>
    </row>
    <row r="77" spans="1:28" ht="155" thickTop="1" thickBot="1" x14ac:dyDescent="0.25">
      <c r="A77" s="192">
        <f t="shared" si="3"/>
        <v>60</v>
      </c>
      <c r="B77" s="275" t="s">
        <v>163</v>
      </c>
      <c r="C77" s="275" t="s">
        <v>2267</v>
      </c>
      <c r="D77" s="193">
        <f>VLOOKUP(B77,'HECVAT - Full'!A$3:D$321,4,TRUE)</f>
        <v>0</v>
      </c>
      <c r="E77" s="278" t="s">
        <v>2418</v>
      </c>
      <c r="F77" s="278" t="s">
        <v>2995</v>
      </c>
      <c r="G77" s="296" t="s">
        <v>2994</v>
      </c>
      <c r="H77" s="294" t="s">
        <v>2986</v>
      </c>
      <c r="I77" s="295" t="s">
        <v>2987</v>
      </c>
      <c r="J77" s="210" t="str">
        <f>IF(S77&gt;20,"TRUE","FALSE")</f>
        <v>TRUE</v>
      </c>
      <c r="K77" s="336">
        <v>1</v>
      </c>
      <c r="L77" s="210" t="s">
        <v>1770</v>
      </c>
      <c r="M77" s="236" t="s">
        <v>15</v>
      </c>
      <c r="N77" s="333" t="str">
        <f>VLOOKUP(B77,'HECVAT - Full'!A:E,3,FALSE)</f>
        <v>Yes</v>
      </c>
      <c r="O77" s="364" t="str">
        <f>IF(LEN(VLOOKUP(B77,'Analyst Report'!$A:$I,7,FALSE))= 0,"",VLOOKUP(B77,'Analyst Report'!$A:$I,7,FALSE))</f>
        <v/>
      </c>
      <c r="P77" s="236">
        <f>IF((O77=""),(IF(ISNUMBER(FIND(M77,N77)), 1, 0)),(IF(ISNUMBER(FIND(M77,O77)), 1, 0)))</f>
        <v>1</v>
      </c>
      <c r="Q77" s="198">
        <v>25</v>
      </c>
      <c r="R77" s="236">
        <f>IF(LEN(VLOOKUP(B77,'Analyst Report'!$A$30:$I$289,8,FALSE))= 0,"",VLOOKUP(B77,'Analyst Report'!$A$30:$I$289,8,FALSE))</f>
        <v>25</v>
      </c>
      <c r="S77" s="315">
        <f>(IF((ISNUMBER(R77)),R77,Q77))*K77</f>
        <v>25</v>
      </c>
      <c r="T77" s="236">
        <f>P77*S77</f>
        <v>25</v>
      </c>
      <c r="U77" s="347" t="s">
        <v>2418</v>
      </c>
      <c r="V77" s="347" t="s">
        <v>2418</v>
      </c>
      <c r="W77" s="347" t="s">
        <v>2418</v>
      </c>
      <c r="X77" s="347" t="s">
        <v>2418</v>
      </c>
      <c r="Y77" s="347" t="s">
        <v>2418</v>
      </c>
      <c r="Z77" s="347" t="s">
        <v>2418</v>
      </c>
      <c r="AA77" s="347" t="s">
        <v>2418</v>
      </c>
      <c r="AB77" s="347" t="s">
        <v>2418</v>
      </c>
    </row>
    <row r="78" spans="1:28" ht="210" thickTop="1" thickBot="1" x14ac:dyDescent="0.2">
      <c r="A78" s="192">
        <f t="shared" si="3"/>
        <v>61</v>
      </c>
      <c r="B78" s="267" t="s">
        <v>165</v>
      </c>
      <c r="C78" s="193" t="s">
        <v>2721</v>
      </c>
      <c r="D78" s="193" t="str">
        <f>VLOOKUP(B78,'HECVAT - Full'!A$3:D$321,4,FALSE)</f>
        <v>Some of our products support SSO for user and administrator authentication, but not all of our products supports it yet.  We are in the process of building a common service for authentication and authortization that will support SSO and Social Logins.  The plan is to integrate it with our products over the next 12 months.</v>
      </c>
      <c r="E78" s="348" t="s">
        <v>2837</v>
      </c>
      <c r="F78" s="349" t="s">
        <v>2838</v>
      </c>
      <c r="G78" s="349" t="s">
        <v>2839</v>
      </c>
      <c r="H78" s="350" t="s">
        <v>2840</v>
      </c>
      <c r="I78" s="351" t="s">
        <v>2841</v>
      </c>
      <c r="J78" s="210" t="str">
        <f t="shared" si="4"/>
        <v>TRUE</v>
      </c>
      <c r="K78" s="336">
        <v>1</v>
      </c>
      <c r="L78" s="210" t="s">
        <v>1763</v>
      </c>
      <c r="M78" s="236">
        <v>1</v>
      </c>
      <c r="N78" s="325" t="str">
        <f>LEFT(VLOOKUP(B78,'HECVAT - Full'!A:E,3,FALSE),1)</f>
        <v>1</v>
      </c>
      <c r="O78" s="364" t="str">
        <f>IF(LEN(VLOOKUP(B78,'Analyst Report'!$A:$I,7,FALSE))= 0,"",VLOOKUP(B78,'Analyst Report'!$A:$I,7,FALSE))</f>
        <v/>
      </c>
      <c r="P78" s="236">
        <f t="shared" ref="P78:P141" si="5">IF((O78=""),(IF(ISNUMBER(FIND(M78,N78)), 1, 0)),(IF(ISNUMBER(FIND(M78,O78)), 1, 0)))</f>
        <v>1</v>
      </c>
      <c r="Q78" s="198">
        <v>25</v>
      </c>
      <c r="R78" s="236">
        <f>IF(LEN(VLOOKUP(B78,'Analyst Report'!$A$30:$I$289,8,FALSE))= 0,"",VLOOKUP(B78,'Analyst Report'!$A$30:$I$289,8,FALSE))</f>
        <v>25</v>
      </c>
      <c r="S78" s="315">
        <f t="shared" si="1"/>
        <v>25</v>
      </c>
      <c r="T78" s="236">
        <f t="shared" ref="T78:T141" si="6">P78*S78</f>
        <v>25</v>
      </c>
      <c r="U78" s="347" t="s">
        <v>2418</v>
      </c>
      <c r="V78" s="347" t="s">
        <v>2418</v>
      </c>
      <c r="W78" s="347" t="s">
        <v>2418</v>
      </c>
      <c r="X78" s="347" t="s">
        <v>2418</v>
      </c>
      <c r="Y78" s="347" t="s">
        <v>2418</v>
      </c>
      <c r="Z78" s="347" t="s">
        <v>2418</v>
      </c>
      <c r="AA78" s="347" t="s">
        <v>2418</v>
      </c>
      <c r="AB78" s="347" t="s">
        <v>2418</v>
      </c>
    </row>
    <row r="79" spans="1:28" ht="130" thickTop="1" thickBot="1" x14ac:dyDescent="0.25">
      <c r="A79" s="192">
        <f t="shared" si="3"/>
        <v>62</v>
      </c>
      <c r="B79" s="275" t="s">
        <v>166</v>
      </c>
      <c r="C79" s="193" t="s">
        <v>2722</v>
      </c>
      <c r="D79" s="193" t="str">
        <f>VLOOKUP(B79,'HECVAT - Full'!A$3:D$321,4,FALSE)</f>
        <v>Some of our applications support local authentication at the application level.  Username and password are stored in database tables.  All passwords are irreversibly salted and hashed with the SHA-512 algorithm before storage.</v>
      </c>
      <c r="E79" s="278" t="s">
        <v>2418</v>
      </c>
      <c r="F79" s="278" t="s">
        <v>2997</v>
      </c>
      <c r="G79" s="296" t="s">
        <v>2996</v>
      </c>
      <c r="H79" s="195" t="s">
        <v>2929</v>
      </c>
      <c r="I79" s="195" t="s">
        <v>2930</v>
      </c>
      <c r="J79" s="210" t="str">
        <f t="shared" si="4"/>
        <v>TRUE</v>
      </c>
      <c r="K79" s="336">
        <v>1</v>
      </c>
      <c r="L79" s="210" t="s">
        <v>1763</v>
      </c>
      <c r="M79" s="236">
        <v>1</v>
      </c>
      <c r="N79" s="325" t="str">
        <f>LEFT(VLOOKUP(B79,'HECVAT - Full'!A:E,3,FALSE),1)</f>
        <v>1</v>
      </c>
      <c r="O79" s="364" t="str">
        <f>IF(LEN(VLOOKUP(B79,'Analyst Report'!$A:$I,7,FALSE))= 0,"",VLOOKUP(B79,'Analyst Report'!$A:$I,7,FALSE))</f>
        <v/>
      </c>
      <c r="P79" s="236">
        <f t="shared" si="5"/>
        <v>1</v>
      </c>
      <c r="Q79" s="198">
        <v>25</v>
      </c>
      <c r="R79" s="236">
        <f>IF(LEN(VLOOKUP(B79,'Analyst Report'!$A$30:$I$289,8,FALSE))= 0,"",VLOOKUP(B79,'Analyst Report'!$A$30:$I$289,8,FALSE))</f>
        <v>25</v>
      </c>
      <c r="S79" s="315">
        <f t="shared" si="1"/>
        <v>25</v>
      </c>
      <c r="T79" s="236">
        <f t="shared" si="6"/>
        <v>25</v>
      </c>
      <c r="U79" s="347" t="s">
        <v>2418</v>
      </c>
      <c r="V79" s="347" t="s">
        <v>2418</v>
      </c>
      <c r="W79" s="347" t="s">
        <v>2418</v>
      </c>
      <c r="X79" s="347" t="s">
        <v>2418</v>
      </c>
      <c r="Y79" s="347" t="s">
        <v>2418</v>
      </c>
      <c r="Z79" s="347" t="s">
        <v>2418</v>
      </c>
      <c r="AA79" s="347" t="s">
        <v>2418</v>
      </c>
      <c r="AB79" s="347" t="s">
        <v>2418</v>
      </c>
    </row>
    <row r="80" spans="1:28" ht="210" thickTop="1" thickBot="1" x14ac:dyDescent="0.25">
      <c r="A80" s="192">
        <f t="shared" si="3"/>
        <v>63</v>
      </c>
      <c r="B80" s="275" t="s">
        <v>167</v>
      </c>
      <c r="C80" s="193" t="s">
        <v>26</v>
      </c>
      <c r="D80" s="193" t="str">
        <f>VLOOKUP(B80,'HECVAT - Full'!A$3:D$321,4,FALSE)</f>
        <v>No plan to support password aging.</v>
      </c>
      <c r="E80" s="278" t="s">
        <v>2418</v>
      </c>
      <c r="F80" s="278" t="s">
        <v>2865</v>
      </c>
      <c r="G80" s="296" t="s">
        <v>2864</v>
      </c>
      <c r="H80" s="195" t="s">
        <v>2927</v>
      </c>
      <c r="I80" s="195" t="s">
        <v>2928</v>
      </c>
      <c r="J80" s="210" t="str">
        <f t="shared" si="4"/>
        <v>FALSE</v>
      </c>
      <c r="K80" s="336">
        <f>IF(OR(N$79="1",N$79="3"),1,0)</f>
        <v>1</v>
      </c>
      <c r="L80" s="210" t="s">
        <v>1763</v>
      </c>
      <c r="M80" s="236" t="s">
        <v>15</v>
      </c>
      <c r="N80" s="198" t="str">
        <f>VLOOKUP(B80,'HECVAT - Full'!A:E,3,FALSE)</f>
        <v>No</v>
      </c>
      <c r="O80" s="364" t="str">
        <f>IF(LEN(VLOOKUP(B80,'Analyst Report'!$A:$I,7,FALSE))= 0,"",VLOOKUP(B80,'Analyst Report'!$A:$I,7,FALSE))</f>
        <v/>
      </c>
      <c r="P80" s="236">
        <f t="shared" si="5"/>
        <v>0</v>
      </c>
      <c r="Q80" s="198">
        <v>20</v>
      </c>
      <c r="R80" s="236">
        <f>IF(LEN(VLOOKUP(B80,'Analyst Report'!$A$30:$I$289,8,FALSE))= 0,"",VLOOKUP(B80,'Analyst Report'!$A$30:$I$289,8,FALSE))</f>
        <v>20</v>
      </c>
      <c r="S80" s="315">
        <f t="shared" si="1"/>
        <v>20</v>
      </c>
      <c r="T80" s="236">
        <f t="shared" si="6"/>
        <v>0</v>
      </c>
      <c r="U80" s="347" t="s">
        <v>2418</v>
      </c>
      <c r="V80" s="347" t="s">
        <v>2418</v>
      </c>
      <c r="W80" s="347" t="s">
        <v>2418</v>
      </c>
      <c r="X80" s="347" t="s">
        <v>2418</v>
      </c>
      <c r="Y80" s="347" t="s">
        <v>2418</v>
      </c>
      <c r="Z80" s="347" t="s">
        <v>2418</v>
      </c>
      <c r="AA80" s="347" t="s">
        <v>2418</v>
      </c>
      <c r="AB80" s="347" t="s">
        <v>2418</v>
      </c>
    </row>
    <row r="81" spans="1:28" ht="114" thickTop="1" thickBot="1" x14ac:dyDescent="0.25">
      <c r="A81" s="192">
        <f t="shared" si="3"/>
        <v>64</v>
      </c>
      <c r="B81" s="275" t="s">
        <v>168</v>
      </c>
      <c r="C81" s="193" t="s">
        <v>413</v>
      </c>
      <c r="D81" s="193" t="str">
        <f>VLOOKUP(B81,'HECVAT - Full'!A$3:D$321,4,FALSE)</f>
        <v>We do not currently have plans to support custom password requirements.</v>
      </c>
      <c r="E81" s="278" t="s">
        <v>2418</v>
      </c>
      <c r="F81" s="278" t="s">
        <v>2868</v>
      </c>
      <c r="G81" s="296" t="s">
        <v>2867</v>
      </c>
      <c r="H81" s="195" t="s">
        <v>2924</v>
      </c>
      <c r="I81" s="195" t="s">
        <v>2926</v>
      </c>
      <c r="J81" s="210" t="str">
        <f t="shared" si="4"/>
        <v>TRUE</v>
      </c>
      <c r="K81" s="336">
        <f>IF(OR(N$79="1",N$79="3"),1,0)</f>
        <v>1</v>
      </c>
      <c r="L81" s="210" t="s">
        <v>1763</v>
      </c>
      <c r="M81" s="236" t="s">
        <v>18</v>
      </c>
      <c r="N81" s="198" t="str">
        <f>VLOOKUP(B81,'HECVAT - Full'!A:E,3,FALSE)</f>
        <v>No</v>
      </c>
      <c r="O81" s="364" t="str">
        <f>IF(LEN(VLOOKUP(B81,'Analyst Report'!$A:$I,7,FALSE))= 0,"",VLOOKUP(B81,'Analyst Report'!$A:$I,7,FALSE))</f>
        <v/>
      </c>
      <c r="P81" s="236">
        <f t="shared" si="5"/>
        <v>1</v>
      </c>
      <c r="Q81" s="198">
        <v>40</v>
      </c>
      <c r="R81" s="236">
        <f>IF(LEN(VLOOKUP(B81,'Analyst Report'!$A$30:$I$289,8,FALSE))= 0,"",VLOOKUP(B81,'Analyst Report'!$A$30:$I$289,8,FALSE))</f>
        <v>40</v>
      </c>
      <c r="S81" s="315">
        <f t="shared" si="1"/>
        <v>40</v>
      </c>
      <c r="T81" s="236">
        <f t="shared" si="6"/>
        <v>40</v>
      </c>
      <c r="U81" s="347" t="s">
        <v>2418</v>
      </c>
      <c r="V81" s="347" t="s">
        <v>2418</v>
      </c>
      <c r="W81" s="347" t="s">
        <v>2418</v>
      </c>
      <c r="X81" s="347" t="s">
        <v>2418</v>
      </c>
      <c r="Y81" s="347" t="s">
        <v>2418</v>
      </c>
      <c r="Z81" s="347" t="s">
        <v>2418</v>
      </c>
      <c r="AA81" s="347" t="s">
        <v>2418</v>
      </c>
      <c r="AB81" s="347" t="s">
        <v>2418</v>
      </c>
    </row>
    <row r="82" spans="1:28" ht="114" thickTop="1" thickBot="1" x14ac:dyDescent="0.25">
      <c r="A82" s="192">
        <f t="shared" si="3"/>
        <v>65</v>
      </c>
      <c r="B82" s="275" t="s">
        <v>169</v>
      </c>
      <c r="C82" s="193" t="s">
        <v>1793</v>
      </c>
      <c r="D82" s="193" t="str">
        <f>VLOOKUP(B82,'HECVAT - Full'!A$3:D$321,4,FALSE)</f>
        <v>The system uses globally applied password strength metering based on dictionary and pattern recognition techniques.</v>
      </c>
      <c r="E82" s="278" t="s">
        <v>2418</v>
      </c>
      <c r="F82" s="278" t="s">
        <v>2418</v>
      </c>
      <c r="G82" s="296" t="s">
        <v>2866</v>
      </c>
      <c r="H82" s="195" t="s">
        <v>2924</v>
      </c>
      <c r="I82" s="195" t="s">
        <v>2925</v>
      </c>
      <c r="J82" s="210" t="str">
        <f t="shared" si="4"/>
        <v>TRUE</v>
      </c>
      <c r="K82" s="336">
        <f>IF(OR(N$79="1",N$79="3"),1,0)</f>
        <v>1</v>
      </c>
      <c r="L82" s="210" t="s">
        <v>1763</v>
      </c>
      <c r="M82" s="236" t="s">
        <v>18</v>
      </c>
      <c r="N82" s="198" t="str">
        <f>VLOOKUP(B82,'HECVAT - Full'!A:E,3,FALSE)</f>
        <v>Yes</v>
      </c>
      <c r="O82" s="364" t="str">
        <f>IF(LEN(VLOOKUP(B82,'Analyst Report'!$A:$I,7,FALSE))= 0,"",VLOOKUP(B82,'Analyst Report'!$A:$I,7,FALSE))</f>
        <v/>
      </c>
      <c r="P82" s="236">
        <f t="shared" si="5"/>
        <v>0</v>
      </c>
      <c r="Q82" s="198">
        <v>40</v>
      </c>
      <c r="R82" s="236">
        <f>IF(LEN(VLOOKUP(B82,'Analyst Report'!$A$30:$I$289,8,FALSE))= 0,"",VLOOKUP(B82,'Analyst Report'!$A$30:$I$289,8,FALSE))</f>
        <v>40</v>
      </c>
      <c r="S82" s="315">
        <f t="shared" si="1"/>
        <v>40</v>
      </c>
      <c r="T82" s="236">
        <f t="shared" si="6"/>
        <v>0</v>
      </c>
      <c r="U82" s="347" t="s">
        <v>2418</v>
      </c>
      <c r="V82" s="347" t="s">
        <v>2418</v>
      </c>
      <c r="W82" s="347" t="s">
        <v>2418</v>
      </c>
      <c r="X82" s="347" t="s">
        <v>2418</v>
      </c>
      <c r="Y82" s="347" t="s">
        <v>2418</v>
      </c>
      <c r="Z82" s="347" t="s">
        <v>2418</v>
      </c>
      <c r="AA82" s="347" t="s">
        <v>2418</v>
      </c>
      <c r="AB82" s="347" t="s">
        <v>2418</v>
      </c>
    </row>
    <row r="83" spans="1:28" ht="130" thickTop="1" thickBot="1" x14ac:dyDescent="0.25">
      <c r="A83" s="192">
        <f t="shared" si="3"/>
        <v>66</v>
      </c>
      <c r="B83" s="275" t="s">
        <v>170</v>
      </c>
      <c r="C83" s="193" t="s">
        <v>1794</v>
      </c>
      <c r="D83" s="193" t="str">
        <f>VLOOKUP(B83,'HECVAT - Full'!A$3:D$321,4,FALSE)</f>
        <v>The password reset procedure for "forgot password" is accomplished through an email address validation flow.  General change password is provided through the web interface and requires entry of the existing password.</v>
      </c>
      <c r="E83" s="278" t="s">
        <v>2418</v>
      </c>
      <c r="F83" s="278" t="s">
        <v>2870</v>
      </c>
      <c r="G83" s="296" t="s">
        <v>2869</v>
      </c>
      <c r="H83" s="195" t="s">
        <v>2922</v>
      </c>
      <c r="I83" s="195" t="s">
        <v>2923</v>
      </c>
      <c r="J83" s="210" t="str">
        <f t="shared" si="4"/>
        <v>TRUE</v>
      </c>
      <c r="K83" s="336">
        <f>IF(OR(N$79="1",N$79="3"),1,0)</f>
        <v>1</v>
      </c>
      <c r="L83" s="210" t="s">
        <v>1763</v>
      </c>
      <c r="M83" s="236" t="s">
        <v>15</v>
      </c>
      <c r="N83" s="198" t="str">
        <f>VLOOKUP(B83,'HECVAT - Full'!A:E,3,FALSE)</f>
        <v>Yes</v>
      </c>
      <c r="O83" s="364" t="str">
        <f>IF(LEN(VLOOKUP(B83,'Analyst Report'!$A:$I,7,FALSE))= 0,"",VLOOKUP(B83,'Analyst Report'!$A:$I,7,FALSE))</f>
        <v/>
      </c>
      <c r="P83" s="236">
        <f t="shared" si="5"/>
        <v>1</v>
      </c>
      <c r="Q83" s="198">
        <v>25</v>
      </c>
      <c r="R83" s="236">
        <f>IF(LEN(VLOOKUP(B83,'Analyst Report'!$A$30:$I$289,8,FALSE))= 0,"",VLOOKUP(B83,'Analyst Report'!$A$30:$I$289,8,FALSE))</f>
        <v>25</v>
      </c>
      <c r="S83" s="315">
        <f t="shared" si="1"/>
        <v>25</v>
      </c>
      <c r="T83" s="236">
        <f t="shared" si="6"/>
        <v>25</v>
      </c>
      <c r="U83" s="347" t="s">
        <v>2418</v>
      </c>
      <c r="V83" s="347" t="s">
        <v>2418</v>
      </c>
      <c r="W83" s="347" t="s">
        <v>2418</v>
      </c>
      <c r="X83" s="347" t="s">
        <v>2418</v>
      </c>
      <c r="Y83" s="347" t="s">
        <v>2418</v>
      </c>
      <c r="Z83" s="347" t="s">
        <v>2418</v>
      </c>
      <c r="AA83" s="347" t="s">
        <v>2418</v>
      </c>
      <c r="AB83" s="347" t="s">
        <v>2418</v>
      </c>
    </row>
    <row r="84" spans="1:28" ht="130" thickTop="1" thickBot="1" x14ac:dyDescent="0.2">
      <c r="A84" s="192">
        <f t="shared" si="3"/>
        <v>67</v>
      </c>
      <c r="B84" s="275" t="s">
        <v>171</v>
      </c>
      <c r="C84" s="193" t="s">
        <v>2705</v>
      </c>
      <c r="D84" s="193" t="str">
        <f>VLOOKUP(B84,'HECVAT - Full'!A$3:D$321,4,FALSE)</f>
        <v>No plan to support InCommon or another eduGAIN affiliated trust federation.</v>
      </c>
      <c r="E84" s="348" t="s">
        <v>2418</v>
      </c>
      <c r="F84" s="349" t="s">
        <v>2842</v>
      </c>
      <c r="G84" s="349" t="s">
        <v>2843</v>
      </c>
      <c r="H84" s="350" t="s">
        <v>2844</v>
      </c>
      <c r="I84" s="350" t="s">
        <v>2845</v>
      </c>
      <c r="J84" s="210" t="str">
        <f t="shared" si="4"/>
        <v>TRUE</v>
      </c>
      <c r="K84" s="336">
        <f>IF(OR(N$78="1",N$78="3"),1,0)</f>
        <v>1</v>
      </c>
      <c r="L84" s="210" t="s">
        <v>1763</v>
      </c>
      <c r="M84" s="236" t="s">
        <v>15</v>
      </c>
      <c r="N84" s="198" t="str">
        <f>VLOOKUP(B84,'HECVAT - Full'!A:E,3,FALSE)</f>
        <v>No</v>
      </c>
      <c r="O84" s="364" t="str">
        <f>IF(LEN(VLOOKUP(B84,'Analyst Report'!$A:$I,7,FALSE))= 0,"",VLOOKUP(B84,'Analyst Report'!$A:$I,7,FALSE))</f>
        <v/>
      </c>
      <c r="P84" s="236">
        <f t="shared" si="5"/>
        <v>0</v>
      </c>
      <c r="Q84" s="198">
        <v>40</v>
      </c>
      <c r="R84" s="236">
        <f>IF(LEN(VLOOKUP(B84,'Analyst Report'!$A$30:$I$289,8,FALSE))= 0,"",VLOOKUP(B84,'Analyst Report'!$A$30:$I$289,8,FALSE))</f>
        <v>40</v>
      </c>
      <c r="S84" s="315">
        <f t="shared" si="1"/>
        <v>40</v>
      </c>
      <c r="T84" s="236">
        <f t="shared" si="6"/>
        <v>0</v>
      </c>
      <c r="U84" s="347" t="s">
        <v>2418</v>
      </c>
      <c r="V84" s="347" t="s">
        <v>2418</v>
      </c>
      <c r="W84" s="347" t="s">
        <v>2418</v>
      </c>
      <c r="X84" s="347" t="s">
        <v>2418</v>
      </c>
      <c r="Y84" s="347" t="s">
        <v>2418</v>
      </c>
      <c r="Z84" s="347" t="s">
        <v>2418</v>
      </c>
      <c r="AA84" s="347" t="s">
        <v>2418</v>
      </c>
      <c r="AB84" s="347" t="s">
        <v>2418</v>
      </c>
    </row>
    <row r="85" spans="1:28" ht="210" thickTop="1" thickBot="1" x14ac:dyDescent="0.2">
      <c r="A85" s="192">
        <f t="shared" si="3"/>
        <v>68</v>
      </c>
      <c r="B85" s="275" t="s">
        <v>172</v>
      </c>
      <c r="C85" s="193" t="s">
        <v>2706</v>
      </c>
      <c r="D85" s="193" t="str">
        <f>VLOOKUP(B85,'HECVAT - Full'!A$3:D$321,4,FALSE)</f>
        <v>Active Directory and LDAP</v>
      </c>
      <c r="E85" s="348" t="s">
        <v>2418</v>
      </c>
      <c r="F85" s="348" t="s">
        <v>2846</v>
      </c>
      <c r="G85" s="349" t="s">
        <v>2847</v>
      </c>
      <c r="H85" s="350" t="s">
        <v>2840</v>
      </c>
      <c r="I85" s="350" t="s">
        <v>2848</v>
      </c>
      <c r="J85" s="210" t="str">
        <f t="shared" ref="J85:J146" si="7">IF(S85&gt;20,"TRUE","FALSE")</f>
        <v>FALSE</v>
      </c>
      <c r="K85" s="336">
        <v>1</v>
      </c>
      <c r="L85" s="210" t="s">
        <v>1763</v>
      </c>
      <c r="M85" s="236" t="s">
        <v>15</v>
      </c>
      <c r="N85" s="198" t="str">
        <f>VLOOKUP(B85,'HECVAT - Full'!A:E,3,FALSE)</f>
        <v>Yes</v>
      </c>
      <c r="O85" s="364" t="str">
        <f>IF(LEN(VLOOKUP(B85,'Analyst Report'!$A:$I,7,FALSE))= 0,"",VLOOKUP(B85,'Analyst Report'!$A:$I,7,FALSE))</f>
        <v/>
      </c>
      <c r="P85" s="236">
        <f t="shared" si="5"/>
        <v>1</v>
      </c>
      <c r="Q85" s="198">
        <v>20</v>
      </c>
      <c r="R85" s="236">
        <f>IF(LEN(VLOOKUP(B85,'Analyst Report'!$A$30:$I$289,8,FALSE))= 0,"",VLOOKUP(B85,'Analyst Report'!$A$30:$I$289,8,FALSE))</f>
        <v>20</v>
      </c>
      <c r="S85" s="315">
        <f t="shared" si="1"/>
        <v>20</v>
      </c>
      <c r="T85" s="236">
        <f t="shared" si="6"/>
        <v>20</v>
      </c>
      <c r="U85" s="347" t="s">
        <v>2418</v>
      </c>
      <c r="V85" s="347" t="s">
        <v>2418</v>
      </c>
      <c r="W85" s="347" t="s">
        <v>2418</v>
      </c>
      <c r="X85" s="347" t="s">
        <v>2418</v>
      </c>
      <c r="Y85" s="347" t="s">
        <v>2418</v>
      </c>
      <c r="Z85" s="347" t="s">
        <v>2418</v>
      </c>
      <c r="AA85" s="347" t="s">
        <v>2418</v>
      </c>
      <c r="AB85" s="347" t="s">
        <v>2418</v>
      </c>
    </row>
    <row r="86" spans="1:28" ht="210" thickTop="1" thickBot="1" x14ac:dyDescent="0.2">
      <c r="A86" s="192">
        <f t="shared" si="3"/>
        <v>69</v>
      </c>
      <c r="B86" s="275" t="s">
        <v>173</v>
      </c>
      <c r="C86" s="193" t="s">
        <v>2707</v>
      </c>
      <c r="D86" s="193" t="str">
        <f>VLOOKUP(B86,'HECVAT - Full'!A$3:D$321,4,FALSE)</f>
        <v>SAML2</v>
      </c>
      <c r="E86" s="348" t="s">
        <v>2849</v>
      </c>
      <c r="F86" s="349" t="s">
        <v>2850</v>
      </c>
      <c r="G86" s="349" t="s">
        <v>2851</v>
      </c>
      <c r="H86" s="350" t="s">
        <v>2840</v>
      </c>
      <c r="I86" s="351" t="s">
        <v>2841</v>
      </c>
      <c r="J86" s="210" t="str">
        <f t="shared" si="7"/>
        <v>FALSE</v>
      </c>
      <c r="K86" s="336">
        <f>IF(OR(N$78="1",N$78="3"),1,0)</f>
        <v>1</v>
      </c>
      <c r="L86" s="210" t="s">
        <v>1763</v>
      </c>
      <c r="M86" s="317" t="s">
        <v>15</v>
      </c>
      <c r="N86" s="198" t="str">
        <f>VLOOKUP(B86,'HECVAT - Full'!A:E,3,FALSE)</f>
        <v>Yes</v>
      </c>
      <c r="O86" s="364" t="str">
        <f>IF(LEN(VLOOKUP(B86,'Analyst Report'!$A:$I,7,FALSE))= 0,"",VLOOKUP(B86,'Analyst Report'!$A:$I,7,FALSE))</f>
        <v/>
      </c>
      <c r="P86" s="236">
        <f t="shared" si="5"/>
        <v>1</v>
      </c>
      <c r="Q86" s="198">
        <v>15</v>
      </c>
      <c r="R86" s="236">
        <f>IF(LEN(VLOOKUP(B86,'Analyst Report'!$A$30:$I$289,8,FALSE))= 0,"",VLOOKUP(B86,'Analyst Report'!$A$30:$I$289,8,FALSE))</f>
        <v>15</v>
      </c>
      <c r="S86" s="315">
        <f t="shared" ref="S86:S151" si="8">(IF((ISNUMBER(R86)),R86,Q86))*K86</f>
        <v>15</v>
      </c>
      <c r="T86" s="236">
        <f t="shared" si="6"/>
        <v>15</v>
      </c>
      <c r="U86" s="347" t="s">
        <v>2418</v>
      </c>
      <c r="V86" s="347" t="s">
        <v>2418</v>
      </c>
      <c r="W86" s="347" t="s">
        <v>2418</v>
      </c>
      <c r="X86" s="347" t="s">
        <v>2418</v>
      </c>
      <c r="Y86" s="347" t="s">
        <v>2418</v>
      </c>
      <c r="Z86" s="347" t="s">
        <v>2418</v>
      </c>
      <c r="AA86" s="347" t="s">
        <v>2418</v>
      </c>
      <c r="AB86" s="347" t="s">
        <v>2418</v>
      </c>
    </row>
    <row r="87" spans="1:28" ht="162" thickTop="1" thickBot="1" x14ac:dyDescent="0.2">
      <c r="A87" s="192">
        <f t="shared" ref="A87:A150" si="9">A86+1</f>
        <v>70</v>
      </c>
      <c r="B87" s="275" t="s">
        <v>174</v>
      </c>
      <c r="C87" s="193" t="s">
        <v>2708</v>
      </c>
      <c r="D87" s="193">
        <f>VLOOKUP(B87,'HECVAT - Full'!A$3:D$321,4,FALSE)</f>
        <v>0</v>
      </c>
      <c r="E87" s="348" t="s">
        <v>2418</v>
      </c>
      <c r="F87" s="348" t="s">
        <v>2852</v>
      </c>
      <c r="G87" s="348" t="s">
        <v>2418</v>
      </c>
      <c r="H87" s="350" t="s">
        <v>2853</v>
      </c>
      <c r="I87" s="351" t="s">
        <v>2854</v>
      </c>
      <c r="J87" s="210" t="str">
        <f t="shared" si="7"/>
        <v>FALSE</v>
      </c>
      <c r="K87" s="336">
        <v>1</v>
      </c>
      <c r="L87" s="210" t="s">
        <v>1763</v>
      </c>
      <c r="M87" s="236" t="s">
        <v>15</v>
      </c>
      <c r="N87" s="198" t="str">
        <f>VLOOKUP(B87,'HECVAT - Full'!A:E,3,FALSE)</f>
        <v>Yes</v>
      </c>
      <c r="O87" s="364" t="str">
        <f>IF(LEN(VLOOKUP(B87,'Analyst Report'!$A:$I,7,FALSE))= 0,"",VLOOKUP(B87,'Analyst Report'!$A:$I,7,FALSE))</f>
        <v/>
      </c>
      <c r="P87" s="236">
        <f t="shared" si="5"/>
        <v>1</v>
      </c>
      <c r="Q87" s="198">
        <v>15</v>
      </c>
      <c r="R87" s="236">
        <f>IF(LEN(VLOOKUP(B87,'Analyst Report'!$A$30:$I$289,8,FALSE))= 0,"",VLOOKUP(B87,'Analyst Report'!$A$30:$I$289,8,FALSE))</f>
        <v>15</v>
      </c>
      <c r="S87" s="315">
        <f t="shared" si="8"/>
        <v>15</v>
      </c>
      <c r="T87" s="236">
        <f t="shared" si="6"/>
        <v>15</v>
      </c>
      <c r="U87" s="347" t="s">
        <v>2418</v>
      </c>
      <c r="V87" s="347" t="s">
        <v>2418</v>
      </c>
      <c r="W87" s="347" t="s">
        <v>2418</v>
      </c>
      <c r="X87" s="347" t="s">
        <v>2418</v>
      </c>
      <c r="Y87" s="347" t="s">
        <v>2418</v>
      </c>
      <c r="Z87" s="347" t="s">
        <v>2418</v>
      </c>
      <c r="AA87" s="347" t="s">
        <v>2418</v>
      </c>
      <c r="AB87" s="347" t="s">
        <v>2418</v>
      </c>
    </row>
    <row r="88" spans="1:28" ht="162" thickTop="1" thickBot="1" x14ac:dyDescent="0.2">
      <c r="A88" s="192">
        <f t="shared" si="9"/>
        <v>71</v>
      </c>
      <c r="B88" s="275" t="s">
        <v>175</v>
      </c>
      <c r="C88" s="193" t="s">
        <v>2709</v>
      </c>
      <c r="D88" s="193" t="str">
        <f>VLOOKUP(B88,'HECVAT - Full'!A$3:D$321,4,FALSE)</f>
        <v>We will review this request based on customer requests.</v>
      </c>
      <c r="E88" s="348" t="s">
        <v>2418</v>
      </c>
      <c r="F88" s="348" t="s">
        <v>2855</v>
      </c>
      <c r="G88" s="348" t="s">
        <v>2418</v>
      </c>
      <c r="H88" s="350" t="s">
        <v>2853</v>
      </c>
      <c r="I88" s="351" t="s">
        <v>2856</v>
      </c>
      <c r="J88" s="210" t="str">
        <f t="shared" si="7"/>
        <v>FALSE</v>
      </c>
      <c r="K88" s="336">
        <f>IF(OR(N$78="1",N$78="3"),1,0)</f>
        <v>1</v>
      </c>
      <c r="L88" s="210" t="s">
        <v>1763</v>
      </c>
      <c r="M88" s="317" t="s">
        <v>15</v>
      </c>
      <c r="N88" s="198" t="str">
        <f>VLOOKUP(B88,'HECVAT - Full'!A:E,3,FALSE)</f>
        <v>No</v>
      </c>
      <c r="O88" s="364" t="str">
        <f>IF(LEN(VLOOKUP(B88,'Analyst Report'!$A:$I,7,FALSE))= 0,"",VLOOKUP(B88,'Analyst Report'!$A:$I,7,FALSE))</f>
        <v/>
      </c>
      <c r="P88" s="236">
        <f t="shared" si="5"/>
        <v>0</v>
      </c>
      <c r="Q88" s="198">
        <v>20</v>
      </c>
      <c r="R88" s="236">
        <f>IF(LEN(VLOOKUP(B88,'Analyst Report'!$A$30:$I$289,8,FALSE))= 0,"",VLOOKUP(B88,'Analyst Report'!$A$30:$I$289,8,FALSE))</f>
        <v>20</v>
      </c>
      <c r="S88" s="315">
        <f t="shared" si="8"/>
        <v>20</v>
      </c>
      <c r="T88" s="236">
        <f t="shared" si="6"/>
        <v>0</v>
      </c>
      <c r="U88" s="347" t="s">
        <v>2418</v>
      </c>
      <c r="V88" s="347" t="s">
        <v>2418</v>
      </c>
      <c r="W88" s="347" t="s">
        <v>2418</v>
      </c>
      <c r="X88" s="347" t="s">
        <v>2418</v>
      </c>
      <c r="Y88" s="347" t="s">
        <v>2418</v>
      </c>
      <c r="Z88" s="347" t="s">
        <v>2418</v>
      </c>
      <c r="AA88" s="347" t="s">
        <v>2418</v>
      </c>
      <c r="AB88" s="347" t="s">
        <v>2418</v>
      </c>
    </row>
    <row r="89" spans="1:28" ht="130" thickTop="1" thickBot="1" x14ac:dyDescent="0.2">
      <c r="A89" s="192">
        <f t="shared" si="9"/>
        <v>72</v>
      </c>
      <c r="B89" s="275" t="s">
        <v>176</v>
      </c>
      <c r="C89" s="193" t="s">
        <v>2726</v>
      </c>
      <c r="D89" s="193">
        <f>VLOOKUP(B89,'HECVAT - Full'!A$3:D$321,4,FALSE)</f>
        <v>0</v>
      </c>
      <c r="E89" s="348" t="s">
        <v>2418</v>
      </c>
      <c r="F89" s="349" t="s">
        <v>2857</v>
      </c>
      <c r="G89" s="349" t="s">
        <v>2858</v>
      </c>
      <c r="H89" s="350" t="s">
        <v>2859</v>
      </c>
      <c r="I89" s="350" t="s">
        <v>2860</v>
      </c>
      <c r="J89" s="210" t="str">
        <f t="shared" si="7"/>
        <v>FALSE</v>
      </c>
      <c r="K89" s="336">
        <f>IF(N$78="2",1,0)</f>
        <v>0</v>
      </c>
      <c r="L89" s="210" t="s">
        <v>1763</v>
      </c>
      <c r="M89" s="236" t="s">
        <v>18</v>
      </c>
      <c r="N89" s="198">
        <f>VLOOKUP(B89,'HECVAT - Full'!A:E,3,FALSE)</f>
        <v>0</v>
      </c>
      <c r="O89" s="364" t="str">
        <f>IF(LEN(VLOOKUP(B89,'Analyst Report'!$A:$I,7,FALSE))= 0,"",VLOOKUP(B89,'Analyst Report'!$A:$I,7,FALSE))</f>
        <v/>
      </c>
      <c r="P89" s="236">
        <f t="shared" si="5"/>
        <v>0</v>
      </c>
      <c r="Q89" s="198">
        <v>15</v>
      </c>
      <c r="R89" s="236">
        <f>IF(LEN(VLOOKUP(B89,'Analyst Report'!$A$30:$I$289,8,FALSE))= 0,"",VLOOKUP(B89,'Analyst Report'!$A$30:$I$289,8,FALSE))</f>
        <v>15</v>
      </c>
      <c r="S89" s="315">
        <f t="shared" si="8"/>
        <v>0</v>
      </c>
      <c r="T89" s="236">
        <f t="shared" si="6"/>
        <v>0</v>
      </c>
      <c r="U89" s="347" t="s">
        <v>2418</v>
      </c>
      <c r="V89" s="347" t="s">
        <v>2418</v>
      </c>
      <c r="W89" s="347" t="s">
        <v>2418</v>
      </c>
      <c r="X89" s="347" t="s">
        <v>2418</v>
      </c>
      <c r="Y89" s="347" t="s">
        <v>2418</v>
      </c>
      <c r="Z89" s="347" t="s">
        <v>2418</v>
      </c>
      <c r="AA89" s="347" t="s">
        <v>2418</v>
      </c>
      <c r="AB89" s="347" t="s">
        <v>2418</v>
      </c>
    </row>
    <row r="90" spans="1:28" ht="82" thickTop="1" thickBot="1" x14ac:dyDescent="0.2">
      <c r="A90" s="192">
        <f t="shared" si="9"/>
        <v>73</v>
      </c>
      <c r="B90" s="275" t="s">
        <v>177</v>
      </c>
      <c r="C90" s="193" t="s">
        <v>2727</v>
      </c>
      <c r="D90" s="193" t="str">
        <f>VLOOKUP(B90,'HECVAT - Full'!A$3:D$321,4,FALSE)</f>
        <v>This will be implemented within our new common authentication service that will be rolled out in the next 12 months</v>
      </c>
      <c r="E90" s="348" t="s">
        <v>2418</v>
      </c>
      <c r="F90" s="348" t="s">
        <v>2861</v>
      </c>
      <c r="G90" s="349" t="s">
        <v>2862</v>
      </c>
      <c r="H90" s="350" t="s">
        <v>2863</v>
      </c>
      <c r="I90" s="351" t="s">
        <v>2841</v>
      </c>
      <c r="J90" s="210" t="str">
        <f t="shared" si="7"/>
        <v>FALSE</v>
      </c>
      <c r="K90" s="336">
        <v>1</v>
      </c>
      <c r="L90" s="210" t="s">
        <v>1763</v>
      </c>
      <c r="M90" s="236" t="s">
        <v>15</v>
      </c>
      <c r="N90" s="198" t="str">
        <f>VLOOKUP(B90,'HECVAT - Full'!A:E,3,FALSE)</f>
        <v>No</v>
      </c>
      <c r="O90" s="364" t="str">
        <f>IF(LEN(VLOOKUP(B90,'Analyst Report'!$A:$I,7,FALSE))= 0,"",VLOOKUP(B90,'Analyst Report'!$A:$I,7,FALSE))</f>
        <v/>
      </c>
      <c r="P90" s="236">
        <f t="shared" si="5"/>
        <v>0</v>
      </c>
      <c r="Q90" s="198">
        <v>15</v>
      </c>
      <c r="R90" s="236">
        <f>IF(LEN(VLOOKUP(B90,'Analyst Report'!$A$30:$I$289,8,FALSE))= 0,"",VLOOKUP(B90,'Analyst Report'!$A$30:$I$289,8,FALSE))</f>
        <v>15</v>
      </c>
      <c r="S90" s="315">
        <f t="shared" si="8"/>
        <v>15</v>
      </c>
      <c r="T90" s="236">
        <f t="shared" si="6"/>
        <v>0</v>
      </c>
      <c r="U90" s="347" t="s">
        <v>2418</v>
      </c>
      <c r="V90" s="347" t="s">
        <v>2418</v>
      </c>
      <c r="W90" s="347" t="s">
        <v>2418</v>
      </c>
      <c r="X90" s="347" t="s">
        <v>2418</v>
      </c>
      <c r="Y90" s="347" t="s">
        <v>2418</v>
      </c>
      <c r="Z90" s="347" t="s">
        <v>2418</v>
      </c>
      <c r="AA90" s="347" t="s">
        <v>2418</v>
      </c>
      <c r="AB90" s="347" t="s">
        <v>2418</v>
      </c>
    </row>
    <row r="91" spans="1:28" ht="162" thickTop="1" thickBot="1" x14ac:dyDescent="0.25">
      <c r="A91" s="192">
        <f t="shared" si="9"/>
        <v>74</v>
      </c>
      <c r="B91" s="275" t="s">
        <v>178</v>
      </c>
      <c r="C91" s="329" t="s">
        <v>2254</v>
      </c>
      <c r="D91" s="193">
        <f>VLOOKUP(B91,'HECVAT - Full'!A$3:D$321,4,FALSE)</f>
        <v>0</v>
      </c>
      <c r="E91" s="278" t="s">
        <v>2418</v>
      </c>
      <c r="F91" s="278" t="s">
        <v>2418</v>
      </c>
      <c r="G91" s="296" t="s">
        <v>2871</v>
      </c>
      <c r="H91" s="195" t="s">
        <v>2920</v>
      </c>
      <c r="I91" s="195" t="s">
        <v>2921</v>
      </c>
      <c r="J91" s="210" t="str">
        <f t="shared" si="7"/>
        <v>TRUE</v>
      </c>
      <c r="K91" s="336">
        <v>1</v>
      </c>
      <c r="L91" s="210" t="s">
        <v>1763</v>
      </c>
      <c r="M91" s="236" t="s">
        <v>18</v>
      </c>
      <c r="N91" s="198" t="str">
        <f>VLOOKUP(B91,'HECVAT - Full'!A:E,3,FALSE)</f>
        <v>No</v>
      </c>
      <c r="O91" s="364" t="str">
        <f>IF(LEN(VLOOKUP(B91,'Analyst Report'!$A:$I,7,FALSE))= 0,"",VLOOKUP(B91,'Analyst Report'!$A:$I,7,FALSE))</f>
        <v/>
      </c>
      <c r="P91" s="236">
        <f t="shared" si="5"/>
        <v>1</v>
      </c>
      <c r="Q91" s="198">
        <v>25</v>
      </c>
      <c r="R91" s="236">
        <f>IF(LEN(VLOOKUP(B91,'Analyst Report'!$A$30:$I$289,8,FALSE))= 0,"",VLOOKUP(B91,'Analyst Report'!$A$30:$I$289,8,FALSE))</f>
        <v>25</v>
      </c>
      <c r="S91" s="315">
        <f t="shared" si="8"/>
        <v>25</v>
      </c>
      <c r="T91" s="236">
        <f t="shared" si="6"/>
        <v>25</v>
      </c>
      <c r="U91" s="347" t="s">
        <v>2418</v>
      </c>
      <c r="V91" s="347" t="s">
        <v>2418</v>
      </c>
      <c r="W91" s="347" t="s">
        <v>2418</v>
      </c>
      <c r="X91" s="347" t="s">
        <v>2418</v>
      </c>
      <c r="Y91" s="347" t="s">
        <v>2418</v>
      </c>
      <c r="Z91" s="347" t="s">
        <v>2418</v>
      </c>
      <c r="AA91" s="347" t="s">
        <v>2418</v>
      </c>
      <c r="AB91" s="347" t="s">
        <v>2418</v>
      </c>
    </row>
    <row r="92" spans="1:28" ht="98" thickTop="1" thickBot="1" x14ac:dyDescent="0.25">
      <c r="A92" s="192">
        <f t="shared" si="9"/>
        <v>75</v>
      </c>
      <c r="B92" s="275" t="s">
        <v>179</v>
      </c>
      <c r="C92" s="330" t="s">
        <v>2728</v>
      </c>
      <c r="D92" s="193">
        <f>VLOOKUP(B92,'HECVAT - Full'!A$3:D$321,4,FALSE)</f>
        <v>0</v>
      </c>
      <c r="E92" s="278" t="s">
        <v>2418</v>
      </c>
      <c r="F92" s="278" t="s">
        <v>2418</v>
      </c>
      <c r="G92" s="296" t="s">
        <v>2872</v>
      </c>
      <c r="H92" s="195" t="s">
        <v>2918</v>
      </c>
      <c r="I92" s="195" t="s">
        <v>2919</v>
      </c>
      <c r="J92" s="210" t="str">
        <f t="shared" si="7"/>
        <v>TRUE</v>
      </c>
      <c r="K92" s="336">
        <v>1</v>
      </c>
      <c r="L92" s="210" t="s">
        <v>1763</v>
      </c>
      <c r="M92" s="317" t="s">
        <v>18</v>
      </c>
      <c r="N92" s="198" t="str">
        <f>VLOOKUP(B92,'HECVAT - Full'!A:E,3,FALSE)</f>
        <v>No</v>
      </c>
      <c r="O92" s="364" t="str">
        <f>IF(LEN(VLOOKUP(B92,'Analyst Report'!$A:$I,7,FALSE))= 0,"",VLOOKUP(B92,'Analyst Report'!$A:$I,7,FALSE))</f>
        <v/>
      </c>
      <c r="P92" s="236">
        <f t="shared" si="5"/>
        <v>1</v>
      </c>
      <c r="Q92" s="198">
        <v>25</v>
      </c>
      <c r="R92" s="236">
        <f>IF(LEN(VLOOKUP(B92,'Analyst Report'!$A$30:$I$289,8,FALSE))= 0,"",VLOOKUP(B92,'Analyst Report'!$A$30:$I$289,8,FALSE))</f>
        <v>25</v>
      </c>
      <c r="S92" s="315">
        <f t="shared" si="8"/>
        <v>25</v>
      </c>
      <c r="T92" s="236">
        <f t="shared" si="6"/>
        <v>25</v>
      </c>
      <c r="U92" s="347" t="s">
        <v>2418</v>
      </c>
      <c r="V92" s="347" t="s">
        <v>2418</v>
      </c>
      <c r="W92" s="347" t="s">
        <v>2418</v>
      </c>
      <c r="X92" s="347" t="s">
        <v>2418</v>
      </c>
      <c r="Y92" s="347" t="s">
        <v>2418</v>
      </c>
      <c r="Z92" s="347" t="s">
        <v>2418</v>
      </c>
      <c r="AA92" s="347" t="s">
        <v>2418</v>
      </c>
      <c r="AB92" s="347" t="s">
        <v>2418</v>
      </c>
    </row>
    <row r="93" spans="1:28" ht="194" thickTop="1" thickBot="1" x14ac:dyDescent="0.25">
      <c r="A93" s="192">
        <f t="shared" si="9"/>
        <v>76</v>
      </c>
      <c r="B93" s="275" t="s">
        <v>180</v>
      </c>
      <c r="C93" s="193" t="s">
        <v>2729</v>
      </c>
      <c r="D93" s="193" t="str">
        <f>VLOOKUP(B93,'HECVAT - Full'!A$3:D$321,4,FALSE)</f>
        <v>Active Directory and LDAP</v>
      </c>
      <c r="E93" s="278" t="s">
        <v>2418</v>
      </c>
      <c r="F93" s="278" t="s">
        <v>2874</v>
      </c>
      <c r="G93" s="296" t="s">
        <v>2873</v>
      </c>
      <c r="H93" s="195" t="s">
        <v>2916</v>
      </c>
      <c r="I93" s="195" t="s">
        <v>2917</v>
      </c>
      <c r="J93" s="210" t="str">
        <f t="shared" si="7"/>
        <v>FALSE</v>
      </c>
      <c r="K93" s="336">
        <v>1</v>
      </c>
      <c r="L93" s="210" t="s">
        <v>1763</v>
      </c>
      <c r="M93" s="236" t="s">
        <v>15</v>
      </c>
      <c r="N93" s="198" t="str">
        <f>VLOOKUP(B93,'HECVAT - Full'!A:E,3,FALSE)</f>
        <v>Yes</v>
      </c>
      <c r="O93" s="364" t="str">
        <f>IF(LEN(VLOOKUP(B93,'Analyst Report'!$A:$I,7,FALSE))= 0,"",VLOOKUP(B93,'Analyst Report'!$A:$I,7,FALSE))</f>
        <v/>
      </c>
      <c r="P93" s="236">
        <f t="shared" si="5"/>
        <v>1</v>
      </c>
      <c r="Q93" s="198">
        <v>20</v>
      </c>
      <c r="R93" s="236">
        <f>IF(LEN(VLOOKUP(B93,'Analyst Report'!$A$30:$I$289,8,FALSE))= 0,"",VLOOKUP(B93,'Analyst Report'!$A$30:$I$289,8,FALSE))</f>
        <v>20</v>
      </c>
      <c r="S93" s="315">
        <f t="shared" si="8"/>
        <v>20</v>
      </c>
      <c r="T93" s="236">
        <f t="shared" si="6"/>
        <v>20</v>
      </c>
      <c r="U93" s="347" t="s">
        <v>2418</v>
      </c>
      <c r="V93" s="347" t="s">
        <v>2418</v>
      </c>
      <c r="W93" s="347" t="s">
        <v>2418</v>
      </c>
      <c r="X93" s="347" t="s">
        <v>2418</v>
      </c>
      <c r="Y93" s="347" t="s">
        <v>2418</v>
      </c>
      <c r="Z93" s="347" t="s">
        <v>2418</v>
      </c>
      <c r="AA93" s="347" t="s">
        <v>2418</v>
      </c>
      <c r="AB93" s="347" t="s">
        <v>2418</v>
      </c>
    </row>
    <row r="94" spans="1:28" ht="226" thickTop="1" thickBot="1" x14ac:dyDescent="0.25">
      <c r="A94" s="192">
        <f t="shared" si="9"/>
        <v>77</v>
      </c>
      <c r="B94" s="275" t="s">
        <v>181</v>
      </c>
      <c r="C94" s="193" t="s">
        <v>427</v>
      </c>
      <c r="D94" s="193">
        <f>VLOOKUP(B94,'HECVAT - Full'!A$3:D$321,4,FALSE)</f>
        <v>0</v>
      </c>
      <c r="E94" s="278" t="s">
        <v>2418</v>
      </c>
      <c r="F94" s="278" t="s">
        <v>2730</v>
      </c>
      <c r="G94" s="296" t="s">
        <v>2418</v>
      </c>
      <c r="H94" s="195" t="s">
        <v>2915</v>
      </c>
      <c r="I94" s="195" t="s">
        <v>2914</v>
      </c>
      <c r="J94" s="210" t="str">
        <f>IF(S94&gt;20,"TRUE","FALSE")</f>
        <v>TRUE</v>
      </c>
      <c r="K94" s="336">
        <v>1</v>
      </c>
      <c r="L94" s="210" t="s">
        <v>1763</v>
      </c>
      <c r="M94" s="236" t="s">
        <v>15</v>
      </c>
      <c r="N94" s="198" t="str">
        <f>VLOOKUP(B94,'HECVAT - Full'!A:E,3,FALSE)</f>
        <v>Yes</v>
      </c>
      <c r="O94" s="364" t="str">
        <f>IF(LEN(VLOOKUP(B94,'Analyst Report'!$A:$I,7,FALSE))= 0,"",VLOOKUP(B94,'Analyst Report'!$A:$I,7,FALSE))</f>
        <v/>
      </c>
      <c r="P94" s="236">
        <f>IF((O94=""),(IF(ISNUMBER(FIND(M94,N94)), 1, 0)),(IF(ISNUMBER(FIND(M94,O94)), 1, 0)))</f>
        <v>1</v>
      </c>
      <c r="Q94" s="198">
        <v>25</v>
      </c>
      <c r="R94" s="236">
        <f>IF(LEN(VLOOKUP(B94,'Analyst Report'!$A$30:$I$289,8,FALSE))= 0,"",VLOOKUP(B94,'Analyst Report'!$A$30:$I$289,8,FALSE))</f>
        <v>25</v>
      </c>
      <c r="S94" s="315">
        <f>(IF((ISNUMBER(R94)),R94,Q94))*K94</f>
        <v>25</v>
      </c>
      <c r="T94" s="236">
        <f>P94*S94</f>
        <v>25</v>
      </c>
      <c r="U94" s="347" t="s">
        <v>2418</v>
      </c>
      <c r="V94" s="347" t="s">
        <v>2418</v>
      </c>
      <c r="W94" s="347" t="s">
        <v>2418</v>
      </c>
      <c r="X94" s="347" t="s">
        <v>2418</v>
      </c>
      <c r="Y94" s="347" t="s">
        <v>2418</v>
      </c>
      <c r="Z94" s="347" t="s">
        <v>2418</v>
      </c>
      <c r="AA94" s="347" t="s">
        <v>2418</v>
      </c>
      <c r="AB94" s="347" t="s">
        <v>2418</v>
      </c>
    </row>
    <row r="95" spans="1:28" s="324" customFormat="1" ht="274" thickTop="1" thickBot="1" x14ac:dyDescent="0.25">
      <c r="A95" s="192">
        <f t="shared" si="9"/>
        <v>78</v>
      </c>
      <c r="B95" s="275" t="s">
        <v>2724</v>
      </c>
      <c r="C95" s="193" t="s">
        <v>1807</v>
      </c>
      <c r="D95" s="193">
        <f>VLOOKUP(B95,'HECVAT - Full'!A$3:D$321,4,FALSE)</f>
        <v>0</v>
      </c>
      <c r="E95" s="278" t="s">
        <v>2875</v>
      </c>
      <c r="F95" s="278" t="s">
        <v>2418</v>
      </c>
      <c r="G95" s="296" t="s">
        <v>2418</v>
      </c>
      <c r="H95" s="195" t="s">
        <v>2913</v>
      </c>
      <c r="I95" s="195" t="s">
        <v>2914</v>
      </c>
      <c r="J95" s="210"/>
      <c r="K95" s="336">
        <v>1</v>
      </c>
      <c r="L95" s="210" t="s">
        <v>1763</v>
      </c>
      <c r="M95" s="317" t="s">
        <v>15</v>
      </c>
      <c r="N95" s="325"/>
      <c r="O95" s="364" t="str">
        <f>IF(LEN(VLOOKUP(B95,'Analyst Report'!$A:$I,7,FALSE))= 0,"",VLOOKUP(B95,'Analyst Report'!$A:$I,7,FALSE))</f>
        <v/>
      </c>
      <c r="P95" s="333">
        <f>IF((O95=""),(IF(ISNUMBER(FIND(M95,N95)), 1, 0)),(IF(ISNUMBER(FIND(M95,O95)), 1, 0)))</f>
        <v>0</v>
      </c>
      <c r="Q95" s="333">
        <v>25</v>
      </c>
      <c r="R95" s="333">
        <f>IF(LEN(VLOOKUP(B95,'Analyst Report'!$A$30:$I$289,8,FALSE))= 0,"",VLOOKUP(B95,'Analyst Report'!$A$30:$I$289,8,FALSE))</f>
        <v>25</v>
      </c>
      <c r="S95" s="333">
        <f>(IF((ISNUMBER(R95)),R95,Q95))*K95</f>
        <v>25</v>
      </c>
      <c r="T95" s="333">
        <f>P95*S95</f>
        <v>0</v>
      </c>
      <c r="U95" s="347" t="s">
        <v>2418</v>
      </c>
      <c r="V95" s="347" t="s">
        <v>2418</v>
      </c>
      <c r="W95" s="347" t="s">
        <v>2418</v>
      </c>
      <c r="X95" s="347" t="s">
        <v>2418</v>
      </c>
      <c r="Y95" s="347" t="s">
        <v>2418</v>
      </c>
      <c r="Z95" s="347" t="s">
        <v>2418</v>
      </c>
      <c r="AA95" s="347" t="s">
        <v>2418</v>
      </c>
      <c r="AB95" s="347" t="s">
        <v>2418</v>
      </c>
    </row>
    <row r="96" spans="1:28" s="324" customFormat="1" ht="226" thickTop="1" thickBot="1" x14ac:dyDescent="0.25">
      <c r="A96" s="192">
        <f t="shared" si="9"/>
        <v>79</v>
      </c>
      <c r="B96" s="275" t="s">
        <v>2725</v>
      </c>
      <c r="C96" s="193" t="s">
        <v>353</v>
      </c>
      <c r="D96" s="193">
        <f>VLOOKUP(B96,'HECVAT - Full'!A$3:D$321,4,FALSE)</f>
        <v>0</v>
      </c>
      <c r="E96" s="278" t="s">
        <v>2876</v>
      </c>
      <c r="F96" s="278" t="s">
        <v>2418</v>
      </c>
      <c r="G96" s="296" t="s">
        <v>2418</v>
      </c>
      <c r="H96" s="195" t="s">
        <v>2895</v>
      </c>
      <c r="I96" s="195" t="s">
        <v>2896</v>
      </c>
      <c r="J96" s="210"/>
      <c r="K96" s="336">
        <v>1</v>
      </c>
      <c r="L96" s="210" t="s">
        <v>1763</v>
      </c>
      <c r="M96" s="317" t="s">
        <v>15</v>
      </c>
      <c r="N96" s="333"/>
      <c r="O96" s="364" t="str">
        <f>IF(LEN(VLOOKUP(B96,'Analyst Report'!$A:$I,7,FALSE))= 0,"",VLOOKUP(B96,'Analyst Report'!$A:$I,7,FALSE))</f>
        <v/>
      </c>
      <c r="P96" s="333">
        <f>IF((O96=""),(IF(ISNUMBER(FIND(M96,N96)), 1, 0)),(IF(ISNUMBER(FIND(M96,O96)), 1, 0)))</f>
        <v>0</v>
      </c>
      <c r="Q96" s="333">
        <v>25</v>
      </c>
      <c r="R96" s="333">
        <f>IF(LEN(VLOOKUP(B96,'Analyst Report'!$A$30:$I$289,8,FALSE))= 0,"",VLOOKUP(B96,'Analyst Report'!$A$30:$I$289,8,FALSE))</f>
        <v>25</v>
      </c>
      <c r="S96" s="333">
        <f>(IF((ISNUMBER(R96)),R96,Q96))*K96</f>
        <v>25</v>
      </c>
      <c r="T96" s="333">
        <f>P96*S96</f>
        <v>0</v>
      </c>
      <c r="U96" s="347" t="s">
        <v>2418</v>
      </c>
      <c r="V96" s="347" t="s">
        <v>2418</v>
      </c>
      <c r="W96" s="347" t="s">
        <v>2418</v>
      </c>
      <c r="X96" s="347" t="s">
        <v>2418</v>
      </c>
      <c r="Y96" s="347" t="s">
        <v>2418</v>
      </c>
      <c r="Z96" s="347" t="s">
        <v>2418</v>
      </c>
      <c r="AA96" s="347" t="s">
        <v>2418</v>
      </c>
      <c r="AB96" s="347" t="s">
        <v>2418</v>
      </c>
    </row>
    <row r="97" spans="1:28" ht="130" thickTop="1" thickBot="1" x14ac:dyDescent="0.25">
      <c r="A97" s="192">
        <f t="shared" si="9"/>
        <v>80</v>
      </c>
      <c r="B97" s="290" t="s">
        <v>164</v>
      </c>
      <c r="C97" s="193" t="s">
        <v>91</v>
      </c>
      <c r="D97" s="193" t="str">
        <f>VLOOKUP(B97,'HECVAT - Full'!A$3:D$321,4,TRUE)</f>
        <v>As part of ISO 27001 and SOC-2 Type II compliance this is overseen by CTO/CISO</v>
      </c>
      <c r="E97" s="278" t="s">
        <v>2418</v>
      </c>
      <c r="F97" s="278" t="s">
        <v>2878</v>
      </c>
      <c r="G97" s="348" t="s">
        <v>2877</v>
      </c>
      <c r="H97" s="195" t="s">
        <v>2897</v>
      </c>
      <c r="I97" s="195" t="s">
        <v>2898</v>
      </c>
      <c r="J97" s="210" t="str">
        <f t="shared" si="7"/>
        <v>FALSE</v>
      </c>
      <c r="K97" s="336">
        <v>1</v>
      </c>
      <c r="L97" s="210" t="s">
        <v>1764</v>
      </c>
      <c r="M97" s="236" t="s">
        <v>15</v>
      </c>
      <c r="N97" s="198" t="str">
        <f>VLOOKUP(B97,'HECVAT - Full'!A:E,3,FALSE)</f>
        <v>Yes</v>
      </c>
      <c r="O97" s="364" t="str">
        <f>IF(LEN(VLOOKUP(B97,'Analyst Report'!$A:$I,7,FALSE))= 0,"",VLOOKUP(B97,'Analyst Report'!$A:$I,7,FALSE))</f>
        <v/>
      </c>
      <c r="P97" s="236">
        <f t="shared" si="5"/>
        <v>1</v>
      </c>
      <c r="Q97" s="198">
        <v>20</v>
      </c>
      <c r="R97" s="236">
        <f>IF(LEN(VLOOKUP(B97,'Analyst Report'!$A$30:$I$289,8,FALSE))= 0,"",VLOOKUP(B97,'Analyst Report'!$A$30:$I$289,8,FALSE))</f>
        <v>20</v>
      </c>
      <c r="S97" s="315">
        <f t="shared" si="8"/>
        <v>20</v>
      </c>
      <c r="T97" s="236">
        <f t="shared" si="6"/>
        <v>20</v>
      </c>
      <c r="U97" s="347" t="s">
        <v>2418</v>
      </c>
      <c r="V97" s="347" t="s">
        <v>2418</v>
      </c>
      <c r="W97" s="347" t="s">
        <v>2418</v>
      </c>
      <c r="X97" s="347" t="s">
        <v>2418</v>
      </c>
      <c r="Y97" s="347" t="s">
        <v>2418</v>
      </c>
      <c r="Z97" s="347" t="s">
        <v>2418</v>
      </c>
      <c r="AA97" s="347" t="s">
        <v>2418</v>
      </c>
      <c r="AB97" s="347" t="s">
        <v>2418</v>
      </c>
    </row>
    <row r="98" spans="1:28" ht="146" thickTop="1" thickBot="1" x14ac:dyDescent="0.25">
      <c r="A98" s="192">
        <f t="shared" si="9"/>
        <v>81</v>
      </c>
      <c r="B98" s="291" t="s">
        <v>182</v>
      </c>
      <c r="C98" s="193" t="s">
        <v>94</v>
      </c>
      <c r="D98" s="193" t="str">
        <f>VLOOKUP(B98,'HECVAT - Full'!A$3:D$321,4,TRUE)</f>
        <v>We follow our Major Incident escalation plan.  Relevant information on incident (including Disaster Recovery) is communicated though our status page.  Our Customer Service Representative will also communicate the status through regular email communication</v>
      </c>
      <c r="E98" s="278" t="s">
        <v>2418</v>
      </c>
      <c r="F98" s="278" t="s">
        <v>2880</v>
      </c>
      <c r="G98" s="296" t="s">
        <v>2879</v>
      </c>
      <c r="H98" s="195" t="s">
        <v>2899</v>
      </c>
      <c r="I98" s="195" t="s">
        <v>2343</v>
      </c>
      <c r="J98" s="210" t="str">
        <f t="shared" si="7"/>
        <v>FALSE</v>
      </c>
      <c r="K98" s="336">
        <v>1</v>
      </c>
      <c r="L98" s="210" t="s">
        <v>1764</v>
      </c>
      <c r="M98" s="236" t="s">
        <v>15</v>
      </c>
      <c r="N98" s="198" t="str">
        <f>VLOOKUP(B98,'HECVAT - Full'!A:E,3,FALSE)</f>
        <v>Yes</v>
      </c>
      <c r="O98" s="364" t="str">
        <f>IF(LEN(VLOOKUP(B98,'Analyst Report'!$A:$I,7,FALSE))= 0,"",VLOOKUP(B98,'Analyst Report'!$A:$I,7,FALSE))</f>
        <v/>
      </c>
      <c r="P98" s="236">
        <f t="shared" si="5"/>
        <v>1</v>
      </c>
      <c r="Q98" s="198">
        <v>20</v>
      </c>
      <c r="R98" s="236">
        <f>IF(LEN(VLOOKUP(B98,'Analyst Report'!$A$30:$I$289,8,FALSE))= 0,"",VLOOKUP(B98,'Analyst Report'!$A$30:$I$289,8,FALSE))</f>
        <v>20</v>
      </c>
      <c r="S98" s="315">
        <f t="shared" si="8"/>
        <v>20</v>
      </c>
      <c r="T98" s="236">
        <f t="shared" si="6"/>
        <v>20</v>
      </c>
      <c r="U98" s="347" t="s">
        <v>2418</v>
      </c>
      <c r="V98" s="347" t="s">
        <v>2418</v>
      </c>
      <c r="W98" s="347" t="s">
        <v>2418</v>
      </c>
      <c r="X98" s="347" t="s">
        <v>2418</v>
      </c>
      <c r="Y98" s="347" t="s">
        <v>2418</v>
      </c>
      <c r="Z98" s="347" t="s">
        <v>2418</v>
      </c>
      <c r="AA98" s="347" t="s">
        <v>2418</v>
      </c>
      <c r="AB98" s="347" t="s">
        <v>2418</v>
      </c>
    </row>
    <row r="99" spans="1:28" ht="146" thickTop="1" thickBot="1" x14ac:dyDescent="0.25">
      <c r="A99" s="192">
        <f t="shared" si="9"/>
        <v>82</v>
      </c>
      <c r="B99" s="291" t="s">
        <v>183</v>
      </c>
      <c r="C99" s="193" t="s">
        <v>95</v>
      </c>
      <c r="D99" s="193" t="str">
        <f>VLOOKUP(B99,'HECVAT - Full'!A$3:D$321,4,TRUE)</f>
        <v>We follow our Major Incident communcation plan.  Relevant information on incident (including Disaster Recovery) is communicated though our status page.  Our Customer Service Representative will also communicate the status through regular email communication.</v>
      </c>
      <c r="E99" s="278" t="s">
        <v>2418</v>
      </c>
      <c r="F99" s="278" t="s">
        <v>2882</v>
      </c>
      <c r="G99" s="296" t="s">
        <v>2881</v>
      </c>
      <c r="H99" s="195" t="s">
        <v>2899</v>
      </c>
      <c r="I99" s="195" t="s">
        <v>2343</v>
      </c>
      <c r="J99" s="210" t="str">
        <f t="shared" si="7"/>
        <v>TRUE</v>
      </c>
      <c r="K99" s="336">
        <v>1</v>
      </c>
      <c r="L99" s="210" t="s">
        <v>1764</v>
      </c>
      <c r="M99" s="236" t="s">
        <v>15</v>
      </c>
      <c r="N99" s="198" t="str">
        <f>VLOOKUP(B99,'HECVAT - Full'!A:E,3,FALSE)</f>
        <v>Yes</v>
      </c>
      <c r="O99" s="364" t="str">
        <f>IF(LEN(VLOOKUP(B99,'Analyst Report'!$A:$I,7,FALSE))= 0,"",VLOOKUP(B99,'Analyst Report'!$A:$I,7,FALSE))</f>
        <v/>
      </c>
      <c r="P99" s="236">
        <f t="shared" si="5"/>
        <v>1</v>
      </c>
      <c r="Q99" s="198">
        <v>25</v>
      </c>
      <c r="R99" s="236">
        <f>IF(LEN(VLOOKUP(B99,'Analyst Report'!$A$30:$I$289,8,FALSE))= 0,"",VLOOKUP(B99,'Analyst Report'!$A$30:$I$289,8,FALSE))</f>
        <v>25</v>
      </c>
      <c r="S99" s="315">
        <f t="shared" si="8"/>
        <v>25</v>
      </c>
      <c r="T99" s="236">
        <f t="shared" si="6"/>
        <v>25</v>
      </c>
      <c r="U99" s="347" t="s">
        <v>2418</v>
      </c>
      <c r="V99" s="347" t="s">
        <v>2418</v>
      </c>
      <c r="W99" s="347" t="s">
        <v>2418</v>
      </c>
      <c r="X99" s="347" t="s">
        <v>2418</v>
      </c>
      <c r="Y99" s="347" t="s">
        <v>2418</v>
      </c>
      <c r="Z99" s="347" t="s">
        <v>2418</v>
      </c>
      <c r="AA99" s="347" t="s">
        <v>2418</v>
      </c>
      <c r="AB99" s="347" t="s">
        <v>2418</v>
      </c>
    </row>
    <row r="100" spans="1:28" ht="194" thickTop="1" thickBot="1" x14ac:dyDescent="0.25">
      <c r="A100" s="192">
        <f t="shared" si="9"/>
        <v>83</v>
      </c>
      <c r="B100" s="291" t="s">
        <v>184</v>
      </c>
      <c r="C100" s="193" t="s">
        <v>2666</v>
      </c>
      <c r="D100" s="193" t="str">
        <f>VLOOKUP(B100,'HECVAT - Full'!A$3:D$321,4,TRUE)</f>
        <v xml:space="preserve">This is overseen by the CTO/CISO and the Risk Committee of which he presides </v>
      </c>
      <c r="E100" s="278" t="s">
        <v>2418</v>
      </c>
      <c r="F100" s="278" t="s">
        <v>2884</v>
      </c>
      <c r="G100" s="296" t="s">
        <v>2883</v>
      </c>
      <c r="H100" s="195" t="s">
        <v>2900</v>
      </c>
      <c r="I100" s="195" t="s">
        <v>2901</v>
      </c>
      <c r="J100" s="210" t="str">
        <f t="shared" si="7"/>
        <v>TRUE</v>
      </c>
      <c r="K100" s="336">
        <v>1</v>
      </c>
      <c r="L100" s="210" t="s">
        <v>1764</v>
      </c>
      <c r="M100" s="236" t="s">
        <v>15</v>
      </c>
      <c r="N100" s="198" t="str">
        <f>VLOOKUP(B100,'HECVAT - Full'!A:E,3,FALSE)</f>
        <v>Yes</v>
      </c>
      <c r="O100" s="364" t="str">
        <f>IF(LEN(VLOOKUP(B100,'Analyst Report'!$A:$I,7,FALSE))= 0,"",VLOOKUP(B100,'Analyst Report'!$A:$I,7,FALSE))</f>
        <v/>
      </c>
      <c r="P100" s="236">
        <f t="shared" si="5"/>
        <v>1</v>
      </c>
      <c r="Q100" s="198">
        <v>25</v>
      </c>
      <c r="R100" s="236">
        <f>IF(LEN(VLOOKUP(B100,'Analyst Report'!$A$30:$I$289,8,FALSE))= 0,"",VLOOKUP(B100,'Analyst Report'!$A$30:$I$289,8,FALSE))</f>
        <v>25</v>
      </c>
      <c r="S100" s="315">
        <f t="shared" si="8"/>
        <v>25</v>
      </c>
      <c r="T100" s="236">
        <f t="shared" si="6"/>
        <v>25</v>
      </c>
      <c r="U100" s="347" t="s">
        <v>2418</v>
      </c>
      <c r="V100" s="347" t="s">
        <v>2418</v>
      </c>
      <c r="W100" s="347" t="s">
        <v>2418</v>
      </c>
      <c r="X100" s="347" t="s">
        <v>2418</v>
      </c>
      <c r="Y100" s="347" t="s">
        <v>2418</v>
      </c>
      <c r="Z100" s="347" t="s">
        <v>2418</v>
      </c>
      <c r="AA100" s="347" t="s">
        <v>2418</v>
      </c>
      <c r="AB100" s="347" t="s">
        <v>2418</v>
      </c>
    </row>
    <row r="101" spans="1:28" ht="210" thickTop="1" thickBot="1" x14ac:dyDescent="0.25">
      <c r="A101" s="192">
        <f t="shared" si="9"/>
        <v>84</v>
      </c>
      <c r="B101" s="290" t="s">
        <v>185</v>
      </c>
      <c r="C101" s="193" t="s">
        <v>97</v>
      </c>
      <c r="D101" s="193" t="str">
        <f>VLOOKUP(B101,'HECVAT - Full'!A$3:D$321,4,TRUE)</f>
        <v xml:space="preserve">Specifc stakeholders from different IT departments and business areas, with delegates, are identified including contact information. </v>
      </c>
      <c r="E101" s="278" t="s">
        <v>2418</v>
      </c>
      <c r="F101" s="278" t="s">
        <v>2886</v>
      </c>
      <c r="G101" s="296" t="s">
        <v>2885</v>
      </c>
      <c r="H101" s="195" t="s">
        <v>2902</v>
      </c>
      <c r="I101" s="195" t="s">
        <v>2903</v>
      </c>
      <c r="J101" s="210" t="str">
        <f t="shared" si="7"/>
        <v>FALSE</v>
      </c>
      <c r="K101" s="336">
        <v>1</v>
      </c>
      <c r="L101" s="210" t="s">
        <v>1764</v>
      </c>
      <c r="M101" s="236" t="s">
        <v>15</v>
      </c>
      <c r="N101" s="198" t="str">
        <f>VLOOKUP(B101,'HECVAT - Full'!A:E,3,FALSE)</f>
        <v>Yes</v>
      </c>
      <c r="O101" s="364" t="str">
        <f>IF(LEN(VLOOKUP(B101,'Analyst Report'!$A:$I,7,FALSE))= 0,"",VLOOKUP(B101,'Analyst Report'!$A:$I,7,FALSE))</f>
        <v/>
      </c>
      <c r="P101" s="236">
        <f t="shared" si="5"/>
        <v>1</v>
      </c>
      <c r="Q101" s="198">
        <v>20</v>
      </c>
      <c r="R101" s="236">
        <f>IF(LEN(VLOOKUP(B101,'Analyst Report'!$A$30:$I$289,8,FALSE))= 0,"",VLOOKUP(B101,'Analyst Report'!$A$30:$I$289,8,FALSE))</f>
        <v>20</v>
      </c>
      <c r="S101" s="315">
        <f t="shared" si="8"/>
        <v>20</v>
      </c>
      <c r="T101" s="236">
        <f t="shared" si="6"/>
        <v>20</v>
      </c>
      <c r="U101" s="347" t="s">
        <v>2418</v>
      </c>
      <c r="V101" s="347" t="s">
        <v>2418</v>
      </c>
      <c r="W101" s="347" t="s">
        <v>2418</v>
      </c>
      <c r="X101" s="347" t="s">
        <v>2418</v>
      </c>
      <c r="Y101" s="347" t="s">
        <v>2418</v>
      </c>
      <c r="Z101" s="347" t="s">
        <v>2418</v>
      </c>
      <c r="AA101" s="347" t="s">
        <v>2418</v>
      </c>
      <c r="AB101" s="347" t="s">
        <v>2418</v>
      </c>
    </row>
    <row r="102" spans="1:28" ht="162" thickTop="1" thickBot="1" x14ac:dyDescent="0.25">
      <c r="A102" s="192">
        <f t="shared" si="9"/>
        <v>85</v>
      </c>
      <c r="B102" s="291" t="s">
        <v>186</v>
      </c>
      <c r="C102" s="193" t="s">
        <v>96</v>
      </c>
      <c r="D102" s="193" t="str">
        <f>VLOOKUP(B102,'HECVAT - Full'!A$3:D$321,4,TRUE)</f>
        <v xml:space="preserve">At a minimum a tabletop exercise is conducted annually to address any deficiencies and update the plan as needed. </v>
      </c>
      <c r="E102" s="278" t="s">
        <v>2418</v>
      </c>
      <c r="F102" s="278" t="s">
        <v>2888</v>
      </c>
      <c r="G102" s="296" t="s">
        <v>2887</v>
      </c>
      <c r="H102" s="195" t="s">
        <v>2904</v>
      </c>
      <c r="I102" s="195" t="s">
        <v>2905</v>
      </c>
      <c r="J102" s="210" t="str">
        <f t="shared" si="7"/>
        <v>FALSE</v>
      </c>
      <c r="K102" s="336">
        <v>1</v>
      </c>
      <c r="L102" s="210" t="s">
        <v>1764</v>
      </c>
      <c r="M102" s="236" t="s">
        <v>15</v>
      </c>
      <c r="N102" s="198" t="str">
        <f>VLOOKUP(B102,'HECVAT - Full'!A:E,3,FALSE)</f>
        <v>Yes</v>
      </c>
      <c r="O102" s="364" t="str">
        <f>IF(LEN(VLOOKUP(B102,'Analyst Report'!$A:$I,7,FALSE))= 0,"",VLOOKUP(B102,'Analyst Report'!$A:$I,7,FALSE))</f>
        <v/>
      </c>
      <c r="P102" s="236">
        <f t="shared" si="5"/>
        <v>1</v>
      </c>
      <c r="Q102" s="198">
        <v>20</v>
      </c>
      <c r="R102" s="236">
        <f>IF(LEN(VLOOKUP(B102,'Analyst Report'!$A$30:$I$289,8,FALSE))= 0,"",VLOOKUP(B102,'Analyst Report'!$A$30:$I$289,8,FALSE))</f>
        <v>20</v>
      </c>
      <c r="S102" s="315">
        <f t="shared" si="8"/>
        <v>20</v>
      </c>
      <c r="T102" s="236">
        <f t="shared" si="6"/>
        <v>20</v>
      </c>
      <c r="U102" s="347" t="s">
        <v>2418</v>
      </c>
      <c r="V102" s="347" t="s">
        <v>2418</v>
      </c>
      <c r="W102" s="347" t="s">
        <v>2418</v>
      </c>
      <c r="X102" s="347" t="s">
        <v>2418</v>
      </c>
      <c r="Y102" s="347" t="s">
        <v>2418</v>
      </c>
      <c r="Z102" s="347" t="s">
        <v>2418</v>
      </c>
      <c r="AA102" s="347" t="s">
        <v>2418</v>
      </c>
      <c r="AB102" s="347" t="s">
        <v>2418</v>
      </c>
    </row>
    <row r="103" spans="1:28" ht="178" thickTop="1" thickBot="1" x14ac:dyDescent="0.25">
      <c r="A103" s="192">
        <f t="shared" si="9"/>
        <v>86</v>
      </c>
      <c r="B103" s="291" t="s">
        <v>187</v>
      </c>
      <c r="C103" s="193" t="s">
        <v>98</v>
      </c>
      <c r="D103" s="193" t="str">
        <f>VLOOKUP(B103,'HECVAT - Full'!A$3:D$321,4,TRUE)</f>
        <v>Most of our services can be rendered remotely.  We have offices in many states which can accomodate relocation.</v>
      </c>
      <c r="E103" s="278" t="s">
        <v>2418</v>
      </c>
      <c r="F103" s="278" t="s">
        <v>2892</v>
      </c>
      <c r="G103" s="296" t="s">
        <v>2891</v>
      </c>
      <c r="H103" s="195" t="s">
        <v>2906</v>
      </c>
      <c r="I103" s="195" t="s">
        <v>2907</v>
      </c>
      <c r="J103" s="210" t="str">
        <f t="shared" si="7"/>
        <v>FALSE</v>
      </c>
      <c r="K103" s="336">
        <v>1</v>
      </c>
      <c r="L103" s="210" t="s">
        <v>1764</v>
      </c>
      <c r="M103" s="236" t="s">
        <v>15</v>
      </c>
      <c r="N103" s="198" t="str">
        <f>VLOOKUP(B103,'HECVAT - Full'!A:E,3,FALSE)</f>
        <v>Yes</v>
      </c>
      <c r="O103" s="364" t="str">
        <f>IF(LEN(VLOOKUP(B103,'Analyst Report'!$A:$I,7,FALSE))= 0,"",VLOOKUP(B103,'Analyst Report'!$A:$I,7,FALSE))</f>
        <v/>
      </c>
      <c r="P103" s="236">
        <f t="shared" si="5"/>
        <v>1</v>
      </c>
      <c r="Q103" s="198">
        <v>20</v>
      </c>
      <c r="R103" s="236">
        <f>IF(LEN(VLOOKUP(B103,'Analyst Report'!$A$30:$I$289,8,FALSE))= 0,"",VLOOKUP(B103,'Analyst Report'!$A$30:$I$289,8,FALSE))</f>
        <v>20</v>
      </c>
      <c r="S103" s="315">
        <f t="shared" si="8"/>
        <v>20</v>
      </c>
      <c r="T103" s="236">
        <f t="shared" si="6"/>
        <v>20</v>
      </c>
      <c r="U103" s="347" t="s">
        <v>2418</v>
      </c>
      <c r="V103" s="347" t="s">
        <v>2418</v>
      </c>
      <c r="W103" s="347" t="s">
        <v>2418</v>
      </c>
      <c r="X103" s="347" t="s">
        <v>2418</v>
      </c>
      <c r="Y103" s="347" t="s">
        <v>2418</v>
      </c>
      <c r="Z103" s="347" t="s">
        <v>2418</v>
      </c>
      <c r="AA103" s="347" t="s">
        <v>2418</v>
      </c>
      <c r="AB103" s="347" t="s">
        <v>2418</v>
      </c>
    </row>
    <row r="104" spans="1:28" ht="162" thickTop="1" thickBot="1" x14ac:dyDescent="0.25">
      <c r="A104" s="192">
        <f t="shared" si="9"/>
        <v>87</v>
      </c>
      <c r="B104" s="291" t="s">
        <v>188</v>
      </c>
      <c r="C104" s="193" t="s">
        <v>2295</v>
      </c>
      <c r="D104" s="193" t="str">
        <f>VLOOKUP(B104,'HECVAT - Full'!A$3:D$321,4,TRUE)</f>
        <v>The plan was tested on a continuous basis over the last 2 years with the Covid 19 pandemic.  No service disruption resulted from new work arrangement.</v>
      </c>
      <c r="E104" s="278" t="s">
        <v>2418</v>
      </c>
      <c r="F104" s="278" t="s">
        <v>2890</v>
      </c>
      <c r="G104" s="296" t="s">
        <v>2889</v>
      </c>
      <c r="H104" s="195" t="s">
        <v>2908</v>
      </c>
      <c r="I104" s="195" t="s">
        <v>2901</v>
      </c>
      <c r="J104" s="210" t="str">
        <f t="shared" si="7"/>
        <v>FALSE</v>
      </c>
      <c r="K104" s="336">
        <v>1</v>
      </c>
      <c r="L104" s="210" t="s">
        <v>1764</v>
      </c>
      <c r="M104" s="236" t="s">
        <v>15</v>
      </c>
      <c r="N104" s="198" t="str">
        <f>VLOOKUP(B104,'HECVAT - Full'!A:E,3,FALSE)</f>
        <v>Yes</v>
      </c>
      <c r="O104" s="364" t="str">
        <f>IF(LEN(VLOOKUP(B104,'Analyst Report'!$A:$I,7,FALSE))= 0,"",VLOOKUP(B104,'Analyst Report'!$A:$I,7,FALSE))</f>
        <v/>
      </c>
      <c r="P104" s="236">
        <f t="shared" si="5"/>
        <v>1</v>
      </c>
      <c r="Q104" s="198">
        <v>20</v>
      </c>
      <c r="R104" s="236">
        <f>IF(LEN(VLOOKUP(B104,'Analyst Report'!$A$30:$I$289,8,FALSE))= 0,"",VLOOKUP(B104,'Analyst Report'!$A$30:$I$289,8,FALSE))</f>
        <v>20</v>
      </c>
      <c r="S104" s="315">
        <f t="shared" si="8"/>
        <v>20</v>
      </c>
      <c r="T104" s="236">
        <f t="shared" si="6"/>
        <v>20</v>
      </c>
      <c r="U104" s="347" t="s">
        <v>2418</v>
      </c>
      <c r="V104" s="347" t="s">
        <v>2418</v>
      </c>
      <c r="W104" s="347" t="s">
        <v>2418</v>
      </c>
      <c r="X104" s="347" t="s">
        <v>2418</v>
      </c>
      <c r="Y104" s="347" t="s">
        <v>2418</v>
      </c>
      <c r="Z104" s="347" t="s">
        <v>2418</v>
      </c>
      <c r="AA104" s="347" t="s">
        <v>2418</v>
      </c>
      <c r="AB104" s="347" t="s">
        <v>2418</v>
      </c>
    </row>
    <row r="105" spans="1:28" ht="194" thickTop="1" thickBot="1" x14ac:dyDescent="0.25">
      <c r="A105" s="192">
        <f t="shared" si="9"/>
        <v>88</v>
      </c>
      <c r="B105" s="291" t="s">
        <v>189</v>
      </c>
      <c r="C105" s="193" t="s">
        <v>1795</v>
      </c>
      <c r="D105" s="193" t="str">
        <f>VLOOKUP(B105,'HECVAT - Full'!A$3:D$321,4,TRUE)</f>
        <v>As this is customer facing, it will be recovered in parallel with other customer appication facing applications if required.</v>
      </c>
      <c r="E105" s="278" t="s">
        <v>2418</v>
      </c>
      <c r="F105" s="278" t="s">
        <v>2893</v>
      </c>
      <c r="G105" s="296" t="s">
        <v>2894</v>
      </c>
      <c r="H105" s="195" t="s">
        <v>2909</v>
      </c>
      <c r="I105" s="195" t="s">
        <v>2910</v>
      </c>
      <c r="J105" s="210" t="str">
        <f t="shared" si="7"/>
        <v>FALSE</v>
      </c>
      <c r="K105" s="336">
        <f>IF(N104="Yes",1,0)</f>
        <v>1</v>
      </c>
      <c r="L105" s="210" t="s">
        <v>1764</v>
      </c>
      <c r="M105" s="236" t="s">
        <v>15</v>
      </c>
      <c r="N105" s="198" t="str">
        <f>VLOOKUP(B105,'HECVAT - Full'!A:E,3,FALSE)</f>
        <v>Yes</v>
      </c>
      <c r="O105" s="364" t="str">
        <f>IF(LEN(VLOOKUP(B105,'Analyst Report'!$A:$I,7,FALSE))= 0,"",VLOOKUP(B105,'Analyst Report'!$A:$I,7,FALSE))</f>
        <v/>
      </c>
      <c r="P105" s="236">
        <f t="shared" si="5"/>
        <v>1</v>
      </c>
      <c r="Q105" s="198">
        <v>15</v>
      </c>
      <c r="R105" s="236">
        <f>IF(LEN(VLOOKUP(B105,'Analyst Report'!$A$30:$I$289,8,FALSE))= 0,"",VLOOKUP(B105,'Analyst Report'!$A$30:$I$289,8,FALSE))</f>
        <v>15</v>
      </c>
      <c r="S105" s="315">
        <f t="shared" si="8"/>
        <v>15</v>
      </c>
      <c r="T105" s="236">
        <f t="shared" si="6"/>
        <v>15</v>
      </c>
      <c r="U105" s="347" t="s">
        <v>2418</v>
      </c>
      <c r="V105" s="347" t="s">
        <v>2418</v>
      </c>
      <c r="W105" s="347" t="s">
        <v>2418</v>
      </c>
      <c r="X105" s="347" t="s">
        <v>2418</v>
      </c>
      <c r="Y105" s="347" t="s">
        <v>2418</v>
      </c>
      <c r="Z105" s="347" t="s">
        <v>2418</v>
      </c>
      <c r="AA105" s="347" t="s">
        <v>2418</v>
      </c>
      <c r="AB105" s="347" t="s">
        <v>2418</v>
      </c>
    </row>
    <row r="106" spans="1:28" ht="82" thickTop="1" thickBot="1" x14ac:dyDescent="0.25">
      <c r="A106" s="192">
        <f t="shared" si="9"/>
        <v>89</v>
      </c>
      <c r="B106" s="291" t="s">
        <v>190</v>
      </c>
      <c r="C106" s="193" t="s">
        <v>2667</v>
      </c>
      <c r="D106" s="193" t="str">
        <f>VLOOKUP(B106,'HECVAT - Full'!A$3:D$321,4,TRUE)</f>
        <v>Yes, our applications have no single point of failures</v>
      </c>
      <c r="E106" s="278" t="s">
        <v>2418</v>
      </c>
      <c r="F106" s="278" t="s">
        <v>2418</v>
      </c>
      <c r="G106" s="296" t="s">
        <v>2374</v>
      </c>
      <c r="H106" s="195" t="s">
        <v>2911</v>
      </c>
      <c r="I106" s="195" t="s">
        <v>2912</v>
      </c>
      <c r="J106" s="210" t="str">
        <f t="shared" si="7"/>
        <v>TRUE</v>
      </c>
      <c r="K106" s="336">
        <v>1</v>
      </c>
      <c r="L106" s="210" t="s">
        <v>1764</v>
      </c>
      <c r="M106" s="236" t="s">
        <v>15</v>
      </c>
      <c r="N106" s="198" t="str">
        <f>VLOOKUP(B106,'HECVAT - Full'!A:E,3,FALSE)</f>
        <v>Yes</v>
      </c>
      <c r="O106" s="364" t="str">
        <f>IF(LEN(VLOOKUP(B106,'Analyst Report'!$A:$I,7,FALSE))= 0,"",VLOOKUP(B106,'Analyst Report'!$A:$I,7,FALSE))</f>
        <v/>
      </c>
      <c r="P106" s="236">
        <f t="shared" si="5"/>
        <v>1</v>
      </c>
      <c r="Q106" s="198">
        <v>25</v>
      </c>
      <c r="R106" s="236">
        <f>IF(LEN(VLOOKUP(B106,'Analyst Report'!$A$30:$I$289,8,FALSE))= 0,"",VLOOKUP(B106,'Analyst Report'!$A$30:$I$289,8,FALSE))</f>
        <v>25</v>
      </c>
      <c r="S106" s="315">
        <f t="shared" si="8"/>
        <v>25</v>
      </c>
      <c r="T106" s="236">
        <f t="shared" si="6"/>
        <v>25</v>
      </c>
      <c r="U106" s="347" t="s">
        <v>2418</v>
      </c>
      <c r="V106" s="347" t="s">
        <v>2418</v>
      </c>
      <c r="W106" s="347" t="s">
        <v>2418</v>
      </c>
      <c r="X106" s="347" t="s">
        <v>2418</v>
      </c>
      <c r="Y106" s="347" t="s">
        <v>2418</v>
      </c>
      <c r="Z106" s="347" t="s">
        <v>2418</v>
      </c>
      <c r="AA106" s="347" t="s">
        <v>2418</v>
      </c>
      <c r="AB106" s="347" t="s">
        <v>2418</v>
      </c>
    </row>
    <row r="107" spans="1:28" ht="172" thickTop="1" thickBot="1" x14ac:dyDescent="0.25">
      <c r="A107" s="192">
        <f t="shared" si="9"/>
        <v>90</v>
      </c>
      <c r="B107" s="290" t="s">
        <v>191</v>
      </c>
      <c r="C107" s="193" t="s">
        <v>2668</v>
      </c>
      <c r="D107" s="193" t="str">
        <f>VLOOKUP(B107,'HECVAT - Full'!A$3:D$321,4,TRUE)</f>
        <v xml:space="preserve">All Change Management tickets go through a process to validate testing, backout procedures, potential impact and appropriate signoff before and after deployment/implementation. </v>
      </c>
      <c r="E107" s="278" t="s">
        <v>2418</v>
      </c>
      <c r="F107" s="278" t="s">
        <v>2418</v>
      </c>
      <c r="G107" s="296" t="s">
        <v>2669</v>
      </c>
      <c r="H107" s="297" t="s">
        <v>2934</v>
      </c>
      <c r="I107" s="298" t="s">
        <v>2935</v>
      </c>
      <c r="J107" s="210" t="str">
        <f t="shared" si="7"/>
        <v>FALSE</v>
      </c>
      <c r="K107" s="336">
        <v>1</v>
      </c>
      <c r="L107" s="210" t="s">
        <v>1765</v>
      </c>
      <c r="M107" s="236" t="s">
        <v>15</v>
      </c>
      <c r="N107" s="198" t="str">
        <f>VLOOKUP(B107,'HECVAT - Full'!A:E,3,FALSE)</f>
        <v>Yes</v>
      </c>
      <c r="O107" s="364" t="str">
        <f>IF(LEN(VLOOKUP(B107,'Analyst Report'!$A:$I,7,FALSE))= 0,"",VLOOKUP(B107,'Analyst Report'!$A:$I,7,FALSE))</f>
        <v/>
      </c>
      <c r="P107" s="236">
        <f t="shared" si="5"/>
        <v>1</v>
      </c>
      <c r="Q107" s="198">
        <v>20</v>
      </c>
      <c r="R107" s="236">
        <f>IF(LEN(VLOOKUP(B107,'Analyst Report'!$A$30:$I$289,8,FALSE))= 0,"",VLOOKUP(B107,'Analyst Report'!$A$30:$I$289,8,FALSE))</f>
        <v>20</v>
      </c>
      <c r="S107" s="315">
        <f t="shared" si="8"/>
        <v>20</v>
      </c>
      <c r="T107" s="236">
        <f t="shared" si="6"/>
        <v>20</v>
      </c>
      <c r="U107" s="347" t="s">
        <v>2418</v>
      </c>
      <c r="V107" s="347" t="s">
        <v>2418</v>
      </c>
      <c r="W107" s="347" t="s">
        <v>2418</v>
      </c>
      <c r="X107" s="347" t="s">
        <v>2418</v>
      </c>
      <c r="Y107" s="347" t="s">
        <v>2418</v>
      </c>
      <c r="Z107" s="347" t="s">
        <v>2418</v>
      </c>
      <c r="AA107" s="347" t="s">
        <v>2418</v>
      </c>
      <c r="AB107" s="347" t="s">
        <v>2418</v>
      </c>
    </row>
    <row r="108" spans="1:28" ht="155" thickTop="1" thickBot="1" x14ac:dyDescent="0.25">
      <c r="A108" s="192">
        <f t="shared" si="9"/>
        <v>91</v>
      </c>
      <c r="B108" s="291" t="s">
        <v>192</v>
      </c>
      <c r="C108" s="193" t="s">
        <v>2670</v>
      </c>
      <c r="D108" s="193" t="str">
        <f>VLOOKUP(B108,'HECVAT - Full'!A$3:D$321,4,TRUE)</f>
        <v xml:space="preserve">We verify 3rd party and open source components during all phases of the build/release process </v>
      </c>
      <c r="E108" s="278" t="s">
        <v>2418</v>
      </c>
      <c r="F108" s="278" t="s">
        <v>2931</v>
      </c>
      <c r="G108" s="296" t="s">
        <v>2932</v>
      </c>
      <c r="H108" s="294" t="s">
        <v>2933</v>
      </c>
      <c r="I108" s="300" t="s">
        <v>2343</v>
      </c>
      <c r="J108" s="210" t="str">
        <f t="shared" si="7"/>
        <v>FALSE</v>
      </c>
      <c r="K108" s="336">
        <v>1</v>
      </c>
      <c r="L108" s="210" t="s">
        <v>1765</v>
      </c>
      <c r="M108" s="236" t="s">
        <v>15</v>
      </c>
      <c r="N108" s="198" t="str">
        <f>VLOOKUP(B108,'HECVAT - Full'!A:E,3,FALSE)</f>
        <v>Yes</v>
      </c>
      <c r="O108" s="364" t="str">
        <f>IF(LEN(VLOOKUP(B108,'Analyst Report'!$A:$I,7,FALSE))= 0,"",VLOOKUP(B108,'Analyst Report'!$A:$I,7,FALSE))</f>
        <v/>
      </c>
      <c r="P108" s="236">
        <f t="shared" si="5"/>
        <v>1</v>
      </c>
      <c r="Q108" s="198">
        <v>20</v>
      </c>
      <c r="R108" s="236">
        <f>IF(LEN(VLOOKUP(B108,'Analyst Report'!$A$30:$I$289,8,FALSE))= 0,"",VLOOKUP(B108,'Analyst Report'!$A$30:$I$289,8,FALSE))</f>
        <v>20</v>
      </c>
      <c r="S108" s="315">
        <f t="shared" si="8"/>
        <v>20</v>
      </c>
      <c r="T108" s="236">
        <f t="shared" si="6"/>
        <v>20</v>
      </c>
      <c r="U108" s="347" t="s">
        <v>2418</v>
      </c>
      <c r="V108" s="347" t="s">
        <v>2418</v>
      </c>
      <c r="W108" s="347" t="s">
        <v>2418</v>
      </c>
      <c r="X108" s="347" t="s">
        <v>2418</v>
      </c>
      <c r="Y108" s="347" t="s">
        <v>2418</v>
      </c>
      <c r="Z108" s="347" t="s">
        <v>2418</v>
      </c>
      <c r="AA108" s="347" t="s">
        <v>2418</v>
      </c>
      <c r="AB108" s="347" t="s">
        <v>2418</v>
      </c>
    </row>
    <row r="109" spans="1:28" ht="146" thickTop="1" thickBot="1" x14ac:dyDescent="0.25">
      <c r="A109" s="192">
        <f t="shared" si="9"/>
        <v>92</v>
      </c>
      <c r="B109" s="275" t="s">
        <v>193</v>
      </c>
      <c r="C109" s="193" t="s">
        <v>2524</v>
      </c>
      <c r="D109" s="193" t="str">
        <f>VLOOKUP(B109,'HECVAT - Full'!A$3:D$321,4,TRUE)</f>
        <v xml:space="preserve">A representative from Liaison assigned to your account will reach out in a timely manner as agreed upon. </v>
      </c>
      <c r="E109" s="278" t="s">
        <v>2418</v>
      </c>
      <c r="F109" s="278" t="s">
        <v>2525</v>
      </c>
      <c r="G109" s="296" t="s">
        <v>2526</v>
      </c>
      <c r="H109" s="288" t="s">
        <v>2345</v>
      </c>
      <c r="I109" s="300" t="s">
        <v>2343</v>
      </c>
      <c r="J109" s="210" t="str">
        <f t="shared" si="7"/>
        <v>TRUE</v>
      </c>
      <c r="K109" s="336">
        <v>1</v>
      </c>
      <c r="L109" s="210" t="s">
        <v>1765</v>
      </c>
      <c r="M109" s="236" t="s">
        <v>15</v>
      </c>
      <c r="N109" s="198" t="str">
        <f>VLOOKUP(B109,'HECVAT - Full'!A:E,3,FALSE)</f>
        <v>Yes</v>
      </c>
      <c r="O109" s="364" t="str">
        <f>IF(LEN(VLOOKUP(B109,'Analyst Report'!$A:$I,7,FALSE))= 0,"",VLOOKUP(B109,'Analyst Report'!$A:$I,7,FALSE))</f>
        <v/>
      </c>
      <c r="P109" s="236">
        <f t="shared" si="5"/>
        <v>1</v>
      </c>
      <c r="Q109" s="198">
        <v>25</v>
      </c>
      <c r="R109" s="236">
        <f>IF(LEN(VLOOKUP(B109,'Analyst Report'!$A$30:$I$289,8,FALSE))= 0,"",VLOOKUP(B109,'Analyst Report'!$A$30:$I$289,8,FALSE))</f>
        <v>25</v>
      </c>
      <c r="S109" s="315">
        <f t="shared" si="8"/>
        <v>25</v>
      </c>
      <c r="T109" s="236">
        <f t="shared" si="6"/>
        <v>25</v>
      </c>
      <c r="U109" s="347" t="s">
        <v>2418</v>
      </c>
      <c r="V109" s="347" t="s">
        <v>2418</v>
      </c>
      <c r="W109" s="347" t="s">
        <v>2418</v>
      </c>
      <c r="X109" s="347" t="s">
        <v>2418</v>
      </c>
      <c r="Y109" s="347" t="s">
        <v>2418</v>
      </c>
      <c r="Z109" s="347" t="s">
        <v>2418</v>
      </c>
      <c r="AA109" s="347" t="s">
        <v>2418</v>
      </c>
      <c r="AB109" s="347" t="s">
        <v>2418</v>
      </c>
    </row>
    <row r="110" spans="1:28" ht="308" thickTop="1" thickBot="1" x14ac:dyDescent="0.25">
      <c r="A110" s="192">
        <f t="shared" si="9"/>
        <v>93</v>
      </c>
      <c r="B110" s="275" t="s">
        <v>194</v>
      </c>
      <c r="C110" s="193" t="s">
        <v>76</v>
      </c>
      <c r="D110" s="193" t="str">
        <f>VLOOKUP(B110,'HECVAT - Full'!A$3:D$321,4,TRUE)</f>
        <v>As a multi-tenant product, all clients get upgraded to current versions of the software simultaneously. However, clients do have the ability to turn many features on or off as needed in order to customize their own experience - nothing is "forced" upon any user.</v>
      </c>
      <c r="E110" s="278" t="s">
        <v>2418</v>
      </c>
      <c r="F110" s="278" t="s">
        <v>2939</v>
      </c>
      <c r="G110" s="299" t="s">
        <v>2938</v>
      </c>
      <c r="H110" s="294" t="s">
        <v>2936</v>
      </c>
      <c r="I110" s="295" t="s">
        <v>2937</v>
      </c>
      <c r="J110" s="210" t="str">
        <f t="shared" si="7"/>
        <v>FALSE</v>
      </c>
      <c r="K110" s="336">
        <v>1</v>
      </c>
      <c r="L110" s="210" t="s">
        <v>1765</v>
      </c>
      <c r="M110" s="236" t="s">
        <v>15</v>
      </c>
      <c r="N110" s="198" t="str">
        <f>VLOOKUP(B110,'HECVAT - Full'!A:E,3,FALSE)</f>
        <v>No</v>
      </c>
      <c r="O110" s="364" t="str">
        <f>IF(LEN(VLOOKUP(B110,'Analyst Report'!$A:$I,7,FALSE))= 0,"",VLOOKUP(B110,'Analyst Report'!$A:$I,7,FALSE))</f>
        <v/>
      </c>
      <c r="P110" s="236">
        <f t="shared" si="5"/>
        <v>0</v>
      </c>
      <c r="Q110" s="198">
        <v>10</v>
      </c>
      <c r="R110" s="236">
        <f>IF(LEN(VLOOKUP(B110,'Analyst Report'!$A$30:$I$289,8,FALSE))= 0,"",VLOOKUP(B110,'Analyst Report'!$A$30:$I$289,8,FALSE))</f>
        <v>10</v>
      </c>
      <c r="S110" s="315">
        <f t="shared" si="8"/>
        <v>10</v>
      </c>
      <c r="T110" s="236">
        <f t="shared" si="6"/>
        <v>0</v>
      </c>
      <c r="U110" s="347" t="s">
        <v>2418</v>
      </c>
      <c r="V110" s="347" t="s">
        <v>2418</v>
      </c>
      <c r="W110" s="347" t="s">
        <v>2418</v>
      </c>
      <c r="X110" s="347" t="s">
        <v>2418</v>
      </c>
      <c r="Y110" s="347" t="s">
        <v>2418</v>
      </c>
      <c r="Z110" s="347" t="s">
        <v>2418</v>
      </c>
      <c r="AA110" s="347" t="s">
        <v>2418</v>
      </c>
      <c r="AB110" s="347" t="s">
        <v>2418</v>
      </c>
    </row>
    <row r="111" spans="1:28" ht="155" thickTop="1" thickBot="1" x14ac:dyDescent="0.25">
      <c r="A111" s="192">
        <f t="shared" si="9"/>
        <v>94</v>
      </c>
      <c r="B111" s="275" t="s">
        <v>195</v>
      </c>
      <c r="C111" s="193" t="s">
        <v>2671</v>
      </c>
      <c r="D111" s="193" t="str">
        <f>VLOOKUP(B111,'HECVAT - Full'!A$3:D$321,4,TRUE)</f>
        <v>As a multi-tenant product, all clients get upgraded to current versions of the software simultaneously. However, clients do have the ability to turn many features on or off as needed in order to customize their own experience - nothing is "forced" upon any user.</v>
      </c>
      <c r="E111" s="278" t="s">
        <v>2672</v>
      </c>
      <c r="F111" s="278" t="s">
        <v>2418</v>
      </c>
      <c r="G111" s="299" t="s">
        <v>355</v>
      </c>
      <c r="H111" s="294" t="s">
        <v>2942</v>
      </c>
      <c r="I111" s="295" t="s">
        <v>2943</v>
      </c>
      <c r="J111" s="210" t="str">
        <f t="shared" si="7"/>
        <v>FALSE</v>
      </c>
      <c r="K111" s="336">
        <v>1</v>
      </c>
      <c r="L111" s="210" t="s">
        <v>1765</v>
      </c>
      <c r="M111" s="236" t="s">
        <v>15</v>
      </c>
      <c r="N111" s="198" t="str">
        <f>VLOOKUP(B111,'HECVAT - Full'!A:E,3,FALSE)</f>
        <v>Yes</v>
      </c>
      <c r="O111" s="364" t="str">
        <f>IF(LEN(VLOOKUP(B111,'Analyst Report'!$A:$I,7,FALSE))= 0,"",VLOOKUP(B111,'Analyst Report'!$A:$I,7,FALSE))</f>
        <v/>
      </c>
      <c r="P111" s="236">
        <f t="shared" si="5"/>
        <v>1</v>
      </c>
      <c r="Q111" s="198">
        <v>15</v>
      </c>
      <c r="R111" s="236">
        <f>IF(LEN(VLOOKUP(B111,'Analyst Report'!$A$30:$I$289,8,FALSE))= 0,"",VLOOKUP(B111,'Analyst Report'!$A$30:$I$289,8,FALSE))</f>
        <v>15</v>
      </c>
      <c r="S111" s="315">
        <f t="shared" si="8"/>
        <v>15</v>
      </c>
      <c r="T111" s="236">
        <f t="shared" si="6"/>
        <v>15</v>
      </c>
      <c r="U111" s="347" t="s">
        <v>2418</v>
      </c>
      <c r="V111" s="347" t="s">
        <v>2418</v>
      </c>
      <c r="W111" s="347" t="s">
        <v>2418</v>
      </c>
      <c r="X111" s="347" t="s">
        <v>2418</v>
      </c>
      <c r="Y111" s="347" t="s">
        <v>2418</v>
      </c>
      <c r="Z111" s="347" t="s">
        <v>2418</v>
      </c>
      <c r="AA111" s="347" t="s">
        <v>2418</v>
      </c>
      <c r="AB111" s="347" t="s">
        <v>2418</v>
      </c>
    </row>
    <row r="112" spans="1:28" ht="223" thickTop="1" thickBot="1" x14ac:dyDescent="0.25">
      <c r="A112" s="192">
        <f t="shared" si="9"/>
        <v>95</v>
      </c>
      <c r="B112" s="290" t="s">
        <v>196</v>
      </c>
      <c r="C112" s="193" t="s">
        <v>1796</v>
      </c>
      <c r="D112" s="193" t="str">
        <f>VLOOKUP(B112,'HECVAT - Full'!A$3:D$321,4,TRUE)</f>
        <v>Clients have the ability to turn nearly all features on or off as needed in order to customize their own experience - nothing is "forced" upon any user.</v>
      </c>
      <c r="E112" s="278" t="s">
        <v>2944</v>
      </c>
      <c r="F112" s="278" t="s">
        <v>2418</v>
      </c>
      <c r="G112" s="299" t="s">
        <v>2418</v>
      </c>
      <c r="H112" s="297" t="s">
        <v>2940</v>
      </c>
      <c r="I112" s="298" t="s">
        <v>2941</v>
      </c>
      <c r="J112" s="210" t="str">
        <f t="shared" si="7"/>
        <v>TRUE</v>
      </c>
      <c r="K112" s="336">
        <v>1</v>
      </c>
      <c r="L112" s="210" t="s">
        <v>1765</v>
      </c>
      <c r="M112" s="236" t="s">
        <v>15</v>
      </c>
      <c r="N112" s="198" t="str">
        <f>VLOOKUP(B112,'HECVAT - Full'!A:E,3,FALSE)</f>
        <v>Yes</v>
      </c>
      <c r="O112" s="364" t="str">
        <f>IF(LEN(VLOOKUP(B112,'Analyst Report'!$A:$I,7,FALSE))= 0,"",VLOOKUP(B112,'Analyst Report'!$A:$I,7,FALSE))</f>
        <v/>
      </c>
      <c r="P112" s="236">
        <f t="shared" si="5"/>
        <v>1</v>
      </c>
      <c r="Q112" s="198">
        <v>25</v>
      </c>
      <c r="R112" s="236">
        <f>IF(LEN(VLOOKUP(B112,'Analyst Report'!$A$30:$I$289,8,FALSE))= 0,"",VLOOKUP(B112,'Analyst Report'!$A$30:$I$289,8,FALSE))</f>
        <v>25</v>
      </c>
      <c r="S112" s="315">
        <f t="shared" si="8"/>
        <v>25</v>
      </c>
      <c r="T112" s="236">
        <f t="shared" si="6"/>
        <v>25</v>
      </c>
      <c r="U112" s="347" t="s">
        <v>2418</v>
      </c>
      <c r="V112" s="347" t="s">
        <v>2418</v>
      </c>
      <c r="W112" s="347" t="s">
        <v>2418</v>
      </c>
      <c r="X112" s="347" t="s">
        <v>2418</v>
      </c>
      <c r="Y112" s="347" t="s">
        <v>2418</v>
      </c>
      <c r="Z112" s="347" t="s">
        <v>2418</v>
      </c>
      <c r="AA112" s="347" t="s">
        <v>2418</v>
      </c>
      <c r="AB112" s="347" t="s">
        <v>2418</v>
      </c>
    </row>
    <row r="113" spans="1:28" ht="138" thickTop="1" thickBot="1" x14ac:dyDescent="0.25">
      <c r="A113" s="192">
        <f t="shared" si="9"/>
        <v>96</v>
      </c>
      <c r="B113" s="291" t="s">
        <v>197</v>
      </c>
      <c r="C113" s="193" t="s">
        <v>1797</v>
      </c>
      <c r="D113" s="193" t="str">
        <f>VLOOKUP(B113,'HECVAT - Full'!A$3:D$321,4,TRUE)</f>
        <v>Product release schedules can be presented upon request</v>
      </c>
      <c r="E113" s="278" t="s">
        <v>2418</v>
      </c>
      <c r="F113" s="278" t="s">
        <v>2946</v>
      </c>
      <c r="G113" s="299" t="s">
        <v>2945</v>
      </c>
      <c r="H113" s="294" t="s">
        <v>2952</v>
      </c>
      <c r="I113" s="295" t="s">
        <v>2953</v>
      </c>
      <c r="J113" s="210" t="str">
        <f t="shared" si="7"/>
        <v>FALSE</v>
      </c>
      <c r="K113" s="336">
        <v>1</v>
      </c>
      <c r="L113" s="210" t="s">
        <v>1765</v>
      </c>
      <c r="M113" s="236" t="s">
        <v>15</v>
      </c>
      <c r="N113" s="198" t="str">
        <f>VLOOKUP(B113,'HECVAT - Full'!A:E,3,FALSE)</f>
        <v>Yes</v>
      </c>
      <c r="O113" s="364" t="str">
        <f>IF(LEN(VLOOKUP(B113,'Analyst Report'!$A:$I,7,FALSE))= 0,"",VLOOKUP(B113,'Analyst Report'!$A:$I,7,FALSE))</f>
        <v/>
      </c>
      <c r="P113" s="236">
        <f t="shared" si="5"/>
        <v>1</v>
      </c>
      <c r="Q113" s="198">
        <v>15</v>
      </c>
      <c r="R113" s="236">
        <f>IF(LEN(VLOOKUP(B113,'Analyst Report'!$A$30:$I$289,8,FALSE))= 0,"",VLOOKUP(B113,'Analyst Report'!$A$30:$I$289,8,FALSE))</f>
        <v>15</v>
      </c>
      <c r="S113" s="315">
        <f t="shared" si="8"/>
        <v>15</v>
      </c>
      <c r="T113" s="236">
        <f t="shared" si="6"/>
        <v>15</v>
      </c>
      <c r="U113" s="347" t="s">
        <v>2418</v>
      </c>
      <c r="V113" s="347" t="s">
        <v>2418</v>
      </c>
      <c r="W113" s="347" t="s">
        <v>2418</v>
      </c>
      <c r="X113" s="347" t="s">
        <v>2418</v>
      </c>
      <c r="Y113" s="347" t="s">
        <v>2418</v>
      </c>
      <c r="Z113" s="347" t="s">
        <v>2418</v>
      </c>
      <c r="AA113" s="347" t="s">
        <v>2418</v>
      </c>
      <c r="AB113" s="347" t="s">
        <v>2418</v>
      </c>
    </row>
    <row r="114" spans="1:28" ht="87" thickTop="1" thickBot="1" x14ac:dyDescent="0.25">
      <c r="A114" s="192">
        <f t="shared" si="9"/>
        <v>97</v>
      </c>
      <c r="B114" s="291" t="s">
        <v>198</v>
      </c>
      <c r="C114" s="193" t="s">
        <v>2673</v>
      </c>
      <c r="D114" s="193" t="str">
        <f>VLOOKUP(B114,'HECVAT - Full'!A$3:D$321,4,TRUE)</f>
        <v>We use Aha! Software to document and plan for implementation of both product and technology initiatives on a yearly cadence.</v>
      </c>
      <c r="E114" s="278" t="s">
        <v>2418</v>
      </c>
      <c r="F114" s="278" t="s">
        <v>2948</v>
      </c>
      <c r="G114" s="299" t="s">
        <v>2947</v>
      </c>
      <c r="H114" s="294" t="s">
        <v>2954</v>
      </c>
      <c r="I114" s="295" t="s">
        <v>2955</v>
      </c>
      <c r="J114" s="210" t="str">
        <f t="shared" si="7"/>
        <v>FALSE</v>
      </c>
      <c r="K114" s="336">
        <v>1</v>
      </c>
      <c r="L114" s="210" t="s">
        <v>1765</v>
      </c>
      <c r="M114" s="236" t="s">
        <v>15</v>
      </c>
      <c r="N114" s="198" t="str">
        <f>VLOOKUP(B114,'HECVAT - Full'!A:E,3,FALSE)</f>
        <v>Yes</v>
      </c>
      <c r="O114" s="364" t="str">
        <f>IF(LEN(VLOOKUP(B114,'Analyst Report'!$A:$I,7,FALSE))= 0,"",VLOOKUP(B114,'Analyst Report'!$A:$I,7,FALSE))</f>
        <v/>
      </c>
      <c r="P114" s="236">
        <f t="shared" si="5"/>
        <v>1</v>
      </c>
      <c r="Q114" s="198">
        <v>15</v>
      </c>
      <c r="R114" s="236">
        <f>IF(LEN(VLOOKUP(B114,'Analyst Report'!$A$30:$I$289,8,FALSE))= 0,"",VLOOKUP(B114,'Analyst Report'!$A$30:$I$289,8,FALSE))</f>
        <v>15</v>
      </c>
      <c r="S114" s="315">
        <f t="shared" si="8"/>
        <v>15</v>
      </c>
      <c r="T114" s="236">
        <f t="shared" si="6"/>
        <v>15</v>
      </c>
      <c r="U114" s="347" t="s">
        <v>2418</v>
      </c>
      <c r="V114" s="347" t="s">
        <v>2418</v>
      </c>
      <c r="W114" s="347" t="s">
        <v>2418</v>
      </c>
      <c r="X114" s="347" t="s">
        <v>2418</v>
      </c>
      <c r="Y114" s="347" t="s">
        <v>2418</v>
      </c>
      <c r="Z114" s="347" t="s">
        <v>2418</v>
      </c>
      <c r="AA114" s="347" t="s">
        <v>2418</v>
      </c>
      <c r="AB114" s="347" t="s">
        <v>2418</v>
      </c>
    </row>
    <row r="115" spans="1:28" ht="342" thickTop="1" thickBot="1" x14ac:dyDescent="0.25">
      <c r="A115" s="192">
        <f t="shared" si="9"/>
        <v>98</v>
      </c>
      <c r="B115" s="291" t="s">
        <v>199</v>
      </c>
      <c r="C115" s="193" t="s">
        <v>1798</v>
      </c>
      <c r="D115" s="193" t="str">
        <f>VLOOKUP(B115,'HECVAT - Full'!A$3:D$321,4,TRUE)</f>
        <v>As our applications are designed for zero downtime updates, security patches are applied via rolling resource replacement.  For any update requiring downtime, maintenance will be scheduled in advance and customers will be notified of the intended updates.</v>
      </c>
      <c r="E115" s="278" t="s">
        <v>2418</v>
      </c>
      <c r="F115" s="278" t="s">
        <v>2418</v>
      </c>
      <c r="G115" s="299" t="s">
        <v>2949</v>
      </c>
      <c r="H115" s="294" t="s">
        <v>2956</v>
      </c>
      <c r="I115" s="295" t="s">
        <v>2957</v>
      </c>
      <c r="J115" s="210" t="str">
        <f t="shared" si="7"/>
        <v>FALSE</v>
      </c>
      <c r="K115" s="336">
        <v>1</v>
      </c>
      <c r="L115" s="210" t="s">
        <v>1765</v>
      </c>
      <c r="M115" s="236" t="s">
        <v>15</v>
      </c>
      <c r="N115" s="198" t="str">
        <f>VLOOKUP(B115,'HECVAT - Full'!A:E,3,FALSE)</f>
        <v>No</v>
      </c>
      <c r="O115" s="364" t="str">
        <f>IF(LEN(VLOOKUP(B115,'Analyst Report'!$A:$I,7,FALSE))= 0,"",VLOOKUP(B115,'Analyst Report'!$A:$I,7,FALSE))</f>
        <v/>
      </c>
      <c r="P115" s="236">
        <f t="shared" si="5"/>
        <v>0</v>
      </c>
      <c r="Q115" s="198">
        <v>15</v>
      </c>
      <c r="R115" s="236">
        <f>IF(LEN(VLOOKUP(B115,'Analyst Report'!$A$30:$I$289,8,FALSE))= 0,"",VLOOKUP(B115,'Analyst Report'!$A$30:$I$289,8,FALSE))</f>
        <v>15</v>
      </c>
      <c r="S115" s="315">
        <f t="shared" si="8"/>
        <v>15</v>
      </c>
      <c r="T115" s="236">
        <f t="shared" si="6"/>
        <v>0</v>
      </c>
      <c r="U115" s="347" t="s">
        <v>2418</v>
      </c>
      <c r="V115" s="347" t="s">
        <v>2418</v>
      </c>
      <c r="W115" s="347" t="s">
        <v>2418</v>
      </c>
      <c r="X115" s="347" t="s">
        <v>2418</v>
      </c>
      <c r="Y115" s="347" t="s">
        <v>2418</v>
      </c>
      <c r="Z115" s="347" t="s">
        <v>2418</v>
      </c>
      <c r="AA115" s="347" t="s">
        <v>2418</v>
      </c>
      <c r="AB115" s="347" t="s">
        <v>2418</v>
      </c>
    </row>
    <row r="116" spans="1:28" ht="138" thickTop="1" thickBot="1" x14ac:dyDescent="0.25">
      <c r="A116" s="192">
        <f t="shared" si="9"/>
        <v>99</v>
      </c>
      <c r="B116" s="291" t="s">
        <v>200</v>
      </c>
      <c r="C116" s="193" t="s">
        <v>1799</v>
      </c>
      <c r="D116" s="193" t="str">
        <f>VLOOKUP(B116,'HECVAT - Full'!A$3:D$321,4,TRUE)</f>
        <v>We have a formally approved and implemented Patch Management and Vulnerability Management Policy</v>
      </c>
      <c r="E116" s="278" t="s">
        <v>2418</v>
      </c>
      <c r="F116" s="278" t="s">
        <v>2951</v>
      </c>
      <c r="G116" s="299" t="s">
        <v>2950</v>
      </c>
      <c r="H116" s="294" t="s">
        <v>2958</v>
      </c>
      <c r="I116" s="295" t="s">
        <v>2959</v>
      </c>
      <c r="J116" s="210" t="str">
        <f t="shared" si="7"/>
        <v>FALSE</v>
      </c>
      <c r="K116" s="336">
        <v>1</v>
      </c>
      <c r="L116" s="210" t="s">
        <v>1765</v>
      </c>
      <c r="M116" s="236" t="s">
        <v>15</v>
      </c>
      <c r="N116" s="198" t="str">
        <f>VLOOKUP(B116,'HECVAT - Full'!A:E,3,FALSE)</f>
        <v>Yes</v>
      </c>
      <c r="O116" s="364" t="str">
        <f>IF(LEN(VLOOKUP(B116,'Analyst Report'!$A:$I,7,FALSE))= 0,"",VLOOKUP(B116,'Analyst Report'!$A:$I,7,FALSE))</f>
        <v/>
      </c>
      <c r="P116" s="236">
        <f t="shared" si="5"/>
        <v>1</v>
      </c>
      <c r="Q116" s="198">
        <v>20</v>
      </c>
      <c r="R116" s="236">
        <f>IF(LEN(VLOOKUP(B116,'Analyst Report'!$A$30:$I$289,8,FALSE))= 0,"",VLOOKUP(B116,'Analyst Report'!$A$30:$I$289,8,FALSE))</f>
        <v>20</v>
      </c>
      <c r="S116" s="315">
        <f t="shared" si="8"/>
        <v>20</v>
      </c>
      <c r="T116" s="236">
        <f t="shared" si="6"/>
        <v>20</v>
      </c>
      <c r="U116" s="347" t="s">
        <v>2418</v>
      </c>
      <c r="V116" s="347" t="s">
        <v>2418</v>
      </c>
      <c r="W116" s="347" t="s">
        <v>2418</v>
      </c>
      <c r="X116" s="347" t="s">
        <v>2418</v>
      </c>
      <c r="Y116" s="347" t="s">
        <v>2418</v>
      </c>
      <c r="Z116" s="347" t="s">
        <v>2418</v>
      </c>
      <c r="AA116" s="347" t="s">
        <v>2418</v>
      </c>
      <c r="AB116" s="347" t="s">
        <v>2418</v>
      </c>
    </row>
    <row r="117" spans="1:28" ht="210" thickTop="1" thickBot="1" x14ac:dyDescent="0.2">
      <c r="A117" s="192">
        <f t="shared" si="9"/>
        <v>100</v>
      </c>
      <c r="B117" s="291" t="s">
        <v>201</v>
      </c>
      <c r="C117" s="193" t="s">
        <v>1800</v>
      </c>
      <c r="D117" s="193" t="str">
        <f>VLOOKUP(B117,'HECVAT - Full'!A$3:D$321,4,TRUE)</f>
        <v>We have a formally approved and implemented Patch Management and Vulnerability Management Policy</v>
      </c>
      <c r="E117" s="262" t="s">
        <v>2418</v>
      </c>
      <c r="F117" s="262" t="s">
        <v>2527</v>
      </c>
      <c r="G117" s="279" t="s">
        <v>2528</v>
      </c>
      <c r="H117" s="288" t="s">
        <v>2379</v>
      </c>
      <c r="I117" s="300" t="s">
        <v>2346</v>
      </c>
      <c r="J117" s="210" t="str">
        <f t="shared" si="7"/>
        <v>FALSE</v>
      </c>
      <c r="K117" s="336">
        <v>1</v>
      </c>
      <c r="L117" s="210" t="s">
        <v>1765</v>
      </c>
      <c r="M117" s="236" t="s">
        <v>15</v>
      </c>
      <c r="N117" s="198" t="str">
        <f>VLOOKUP(B117,'HECVAT - Full'!A:E,3,FALSE)</f>
        <v>Yes</v>
      </c>
      <c r="O117" s="364" t="str">
        <f>IF(LEN(VLOOKUP(B117,'Analyst Report'!$A:$I,7,FALSE))= 0,"",VLOOKUP(B117,'Analyst Report'!$A:$I,7,FALSE))</f>
        <v/>
      </c>
      <c r="P117" s="236">
        <f t="shared" si="5"/>
        <v>1</v>
      </c>
      <c r="Q117" s="198">
        <v>20</v>
      </c>
      <c r="R117" s="236">
        <f>IF(LEN(VLOOKUP(B117,'Analyst Report'!$A$30:$I$289,8,FALSE))= 0,"",VLOOKUP(B117,'Analyst Report'!$A$30:$I$289,8,FALSE))</f>
        <v>20</v>
      </c>
      <c r="S117" s="315">
        <f t="shared" si="8"/>
        <v>20</v>
      </c>
      <c r="T117" s="236">
        <f t="shared" si="6"/>
        <v>20</v>
      </c>
      <c r="U117" s="347" t="s">
        <v>2418</v>
      </c>
      <c r="V117" s="347" t="s">
        <v>2418</v>
      </c>
      <c r="W117" s="347" t="s">
        <v>2418</v>
      </c>
      <c r="X117" s="347" t="s">
        <v>2418</v>
      </c>
      <c r="Y117" s="347" t="s">
        <v>2418</v>
      </c>
      <c r="Z117" s="347" t="s">
        <v>2418</v>
      </c>
      <c r="AA117" s="347" t="s">
        <v>2418</v>
      </c>
      <c r="AB117" s="347" t="s">
        <v>2418</v>
      </c>
    </row>
    <row r="118" spans="1:28" ht="223" thickTop="1" thickBot="1" x14ac:dyDescent="0.25">
      <c r="A118" s="192">
        <f t="shared" si="9"/>
        <v>101</v>
      </c>
      <c r="B118" s="291" t="s">
        <v>202</v>
      </c>
      <c r="C118" s="193" t="s">
        <v>79</v>
      </c>
      <c r="D118" s="193" t="str">
        <f>VLOOKUP(B118,'HECVAT - Full'!A$3:D$321,4,TRUE)</f>
        <v>The infrastructure is designed for zero downtime updates, so off peak hours are not necessary.  If any update ever did require downtime, updates would be applied overnight.</v>
      </c>
      <c r="E118" s="278" t="s">
        <v>2418</v>
      </c>
      <c r="F118" s="278" t="s">
        <v>2970</v>
      </c>
      <c r="G118" s="296" t="s">
        <v>2969</v>
      </c>
      <c r="H118" s="294" t="s">
        <v>2960</v>
      </c>
      <c r="I118" s="295" t="s">
        <v>2935</v>
      </c>
      <c r="J118" s="210" t="str">
        <f t="shared" si="7"/>
        <v>FALSE</v>
      </c>
      <c r="K118" s="336">
        <v>1</v>
      </c>
      <c r="L118" s="210" t="s">
        <v>1765</v>
      </c>
      <c r="M118" s="236" t="s">
        <v>15</v>
      </c>
      <c r="N118" s="198" t="str">
        <f>VLOOKUP(B118,'HECVAT - Full'!A:E,3,FALSE)</f>
        <v>Yes</v>
      </c>
      <c r="O118" s="364" t="str">
        <f>IF(LEN(VLOOKUP(B118,'Analyst Report'!$A:$I,7,FALSE))= 0,"",VLOOKUP(B118,'Analyst Report'!$A:$I,7,FALSE))</f>
        <v/>
      </c>
      <c r="P118" s="236">
        <f t="shared" si="5"/>
        <v>1</v>
      </c>
      <c r="Q118" s="198">
        <v>15</v>
      </c>
      <c r="R118" s="236">
        <f>IF(LEN(VLOOKUP(B118,'Analyst Report'!$A$30:$I$289,8,FALSE))= 0,"",VLOOKUP(B118,'Analyst Report'!$A$30:$I$289,8,FALSE))</f>
        <v>15</v>
      </c>
      <c r="S118" s="315">
        <f t="shared" si="8"/>
        <v>15</v>
      </c>
      <c r="T118" s="236">
        <f t="shared" si="6"/>
        <v>15</v>
      </c>
      <c r="U118" s="347" t="s">
        <v>2418</v>
      </c>
      <c r="V118" s="347" t="s">
        <v>2418</v>
      </c>
      <c r="W118" s="347" t="s">
        <v>2418</v>
      </c>
      <c r="X118" s="347" t="s">
        <v>2418</v>
      </c>
      <c r="Y118" s="347" t="s">
        <v>2418</v>
      </c>
      <c r="Z118" s="347" t="s">
        <v>2418</v>
      </c>
      <c r="AA118" s="347" t="s">
        <v>2418</v>
      </c>
      <c r="AB118" s="347" t="s">
        <v>2418</v>
      </c>
    </row>
    <row r="119" spans="1:28" ht="409.6" thickTop="1" thickBot="1" x14ac:dyDescent="0.25">
      <c r="A119" s="192">
        <f t="shared" si="9"/>
        <v>102</v>
      </c>
      <c r="B119" s="291" t="s">
        <v>203</v>
      </c>
      <c r="C119" s="193" t="s">
        <v>80</v>
      </c>
      <c r="D119" s="193" t="str">
        <f>VLOOKUP(B119,'HECVAT - Full'!A$3:D$321,4,TRUE)</f>
        <v>We follow ITSM best practices for the emergency change approval and documentation
1. A ticket is opened in Jira for an emergency change
2. After reviewing the change, the Change Advisory Board (CAB) approves the deployment of the patch (the approval is documented in the ticketing system)
3. The change is deployed and tested in a Dev/Stage environment (this step is documented in the ticketing system)
4. After successful QA of the patch in Dev/Stage, the change is installed in Production (this step is documented in the ticketing system)
5. After deployment of patch in Production, the environment is tested again for quality, performance and security (this step is documented in the ticketing system)</v>
      </c>
      <c r="E119" s="278" t="s">
        <v>2418</v>
      </c>
      <c r="F119" s="278" t="s">
        <v>2968</v>
      </c>
      <c r="G119" s="296" t="s">
        <v>2967</v>
      </c>
      <c r="H119" s="294" t="s">
        <v>2961</v>
      </c>
      <c r="I119" s="295" t="s">
        <v>2962</v>
      </c>
      <c r="J119" s="210" t="str">
        <f t="shared" si="7"/>
        <v>FALSE</v>
      </c>
      <c r="K119" s="336">
        <v>1</v>
      </c>
      <c r="L119" s="210" t="s">
        <v>1765</v>
      </c>
      <c r="M119" s="236" t="s">
        <v>15</v>
      </c>
      <c r="N119" s="198" t="str">
        <f>VLOOKUP(B119,'HECVAT - Full'!A:E,3,FALSE)</f>
        <v>Yes</v>
      </c>
      <c r="O119" s="364" t="str">
        <f>IF(LEN(VLOOKUP(B119,'Analyst Report'!$A:$I,7,FALSE))= 0,"",VLOOKUP(B119,'Analyst Report'!$A:$I,7,FALSE))</f>
        <v/>
      </c>
      <c r="P119" s="236">
        <f t="shared" si="5"/>
        <v>1</v>
      </c>
      <c r="Q119" s="198">
        <v>15</v>
      </c>
      <c r="R119" s="236">
        <f>IF(LEN(VLOOKUP(B119,'Analyst Report'!$A$30:$I$289,8,FALSE))= 0,"",VLOOKUP(B119,'Analyst Report'!$A$30:$I$289,8,FALSE))</f>
        <v>15</v>
      </c>
      <c r="S119" s="315">
        <f t="shared" si="8"/>
        <v>15</v>
      </c>
      <c r="T119" s="236">
        <f t="shared" si="6"/>
        <v>15</v>
      </c>
      <c r="U119" s="347" t="s">
        <v>2418</v>
      </c>
      <c r="V119" s="347" t="s">
        <v>2418</v>
      </c>
      <c r="W119" s="347" t="s">
        <v>2418</v>
      </c>
      <c r="X119" s="347" t="s">
        <v>2418</v>
      </c>
      <c r="Y119" s="347" t="s">
        <v>2418</v>
      </c>
      <c r="Z119" s="347" t="s">
        <v>2418</v>
      </c>
      <c r="AA119" s="347" t="s">
        <v>2418</v>
      </c>
      <c r="AB119" s="347" t="s">
        <v>2418</v>
      </c>
    </row>
    <row r="120" spans="1:28" ht="162" thickTop="1" thickBot="1" x14ac:dyDescent="0.25">
      <c r="A120" s="192">
        <f t="shared" si="9"/>
        <v>103</v>
      </c>
      <c r="B120" s="193" t="s">
        <v>204</v>
      </c>
      <c r="C120" s="193" t="s">
        <v>80</v>
      </c>
      <c r="D120" s="193" t="str">
        <f>VLOOKUP(B120,'HECVAT - Full'!A$3:D$321,4,TRUE)</f>
        <v xml:space="preserve">1) We first make the assesment of the security risk. 2) Determine immediate steps to reduce exposure   3) Formulate further actions to fix situation. 4) Alert our customers of the potential risk and keep them  informed throughout the process  </v>
      </c>
      <c r="E120" s="278" t="s">
        <v>2418</v>
      </c>
      <c r="F120" s="278" t="s">
        <v>3141</v>
      </c>
      <c r="G120" s="296" t="s">
        <v>3142</v>
      </c>
      <c r="H120" s="195" t="s">
        <v>3147</v>
      </c>
      <c r="I120" s="195" t="s">
        <v>3148</v>
      </c>
      <c r="J120" s="210" t="str">
        <f t="shared" si="7"/>
        <v>TRUE</v>
      </c>
      <c r="K120" s="336">
        <v>1</v>
      </c>
      <c r="L120" s="210" t="s">
        <v>1765</v>
      </c>
      <c r="M120" s="236" t="s">
        <v>15</v>
      </c>
      <c r="N120" s="198" t="str">
        <f>VLOOKUP(B120,'HECVAT - Full'!A:E,3,FALSE)</f>
        <v>Yes</v>
      </c>
      <c r="O120" s="364" t="str">
        <f>IF(LEN(VLOOKUP(B120,'Analyst Report'!$A:$I,7,FALSE))= 0,"",VLOOKUP(B120,'Analyst Report'!$A:$I,7,FALSE))</f>
        <v/>
      </c>
      <c r="P120" s="236">
        <f t="shared" si="5"/>
        <v>1</v>
      </c>
      <c r="Q120" s="198">
        <v>25</v>
      </c>
      <c r="R120" s="236">
        <f>IF(LEN(VLOOKUP(B120,'Analyst Report'!$A$30:$I$289,8,FALSE))= 0,"",VLOOKUP(B120,'Analyst Report'!$A$30:$I$289,8,FALSE))</f>
        <v>25</v>
      </c>
      <c r="S120" s="315">
        <f t="shared" si="8"/>
        <v>25</v>
      </c>
      <c r="T120" s="236">
        <f t="shared" si="6"/>
        <v>25</v>
      </c>
      <c r="U120" s="347" t="s">
        <v>2418</v>
      </c>
      <c r="V120" s="347" t="s">
        <v>2418</v>
      </c>
      <c r="W120" s="347" t="s">
        <v>2418</v>
      </c>
      <c r="X120" s="347" t="s">
        <v>2418</v>
      </c>
      <c r="Y120" s="347" t="s">
        <v>2418</v>
      </c>
      <c r="Z120" s="347" t="s">
        <v>2418</v>
      </c>
      <c r="AA120" s="347" t="s">
        <v>2418</v>
      </c>
      <c r="AB120" s="347" t="s">
        <v>2418</v>
      </c>
    </row>
    <row r="121" spans="1:28" ht="193" thickBot="1" x14ac:dyDescent="0.2">
      <c r="A121" s="192">
        <f t="shared" si="9"/>
        <v>104</v>
      </c>
      <c r="B121" s="193" t="s">
        <v>205</v>
      </c>
      <c r="C121" s="193" t="s">
        <v>437</v>
      </c>
      <c r="D121" s="193" t="str">
        <f>VLOOKUP(B121,'HECVAT - Full'!A$3:D$321,4,TRUE)</f>
        <v>All infrastructure and applications changes are tracked in Github and follow our automated CI/CD pipelines.</v>
      </c>
      <c r="E121" s="266" t="s">
        <v>2418</v>
      </c>
      <c r="F121" s="204" t="s">
        <v>2963</v>
      </c>
      <c r="G121" s="266" t="s">
        <v>2964</v>
      </c>
      <c r="H121" s="195" t="s">
        <v>2965</v>
      </c>
      <c r="I121" s="195" t="s">
        <v>2966</v>
      </c>
      <c r="J121" s="210" t="str">
        <f>IF(S121&gt;20,"TRUE","FALSE")</f>
        <v>TRUE</v>
      </c>
      <c r="K121" s="336">
        <v>1</v>
      </c>
      <c r="L121" s="210" t="s">
        <v>1765</v>
      </c>
      <c r="M121" s="236" t="s">
        <v>15</v>
      </c>
      <c r="N121" s="198" t="str">
        <f>VLOOKUP(B121,'HECVAT - Full'!A:E,3,FALSE)</f>
        <v>Yes</v>
      </c>
      <c r="O121" s="364" t="str">
        <f>IF(LEN(VLOOKUP(B121,'Analyst Report'!$A:$I,7,FALSE))= 0,"",VLOOKUP(B121,'Analyst Report'!$A:$I,7,FALSE))</f>
        <v/>
      </c>
      <c r="P121" s="236">
        <f>IF((O121=""),(IF(ISNUMBER(FIND(M121,N121)), 1, 0)),(IF(ISNUMBER(FIND(M121,O121)), 1, 0)))</f>
        <v>1</v>
      </c>
      <c r="Q121" s="198">
        <v>25</v>
      </c>
      <c r="R121" s="236" t="str">
        <f>IF(LEN(VLOOKUP(B121,'Analyst Report'!$A$30:$I$289,8,FALSE))= 0,"",VLOOKUP(B121,'Analyst Report'!$A$30:$I$289,8,FALSE))</f>
        <v/>
      </c>
      <c r="S121" s="315">
        <f t="shared" si="8"/>
        <v>25</v>
      </c>
      <c r="T121" s="236">
        <f>P121*S121</f>
        <v>25</v>
      </c>
      <c r="U121" s="347" t="s">
        <v>2418</v>
      </c>
      <c r="V121" s="347" t="s">
        <v>2418</v>
      </c>
      <c r="W121" s="347" t="s">
        <v>2418</v>
      </c>
      <c r="X121" s="347" t="s">
        <v>2418</v>
      </c>
      <c r="Y121" s="347" t="s">
        <v>2418</v>
      </c>
      <c r="Z121" s="347" t="s">
        <v>2418</v>
      </c>
      <c r="AA121" s="347" t="s">
        <v>2418</v>
      </c>
      <c r="AB121" s="347" t="s">
        <v>2418</v>
      </c>
    </row>
    <row r="122" spans="1:28" ht="209" thickBot="1" x14ac:dyDescent="0.2">
      <c r="A122" s="192">
        <f t="shared" si="9"/>
        <v>105</v>
      </c>
      <c r="B122" s="193" t="s">
        <v>2685</v>
      </c>
      <c r="C122" s="193" t="s">
        <v>2569</v>
      </c>
      <c r="D122" s="193" t="str">
        <f>VLOOKUP(B122,'HECVAT - Full'!A$3:D$321,4,TRUE)</f>
        <v>Formally approved and implemented Hardened Build Management, Patch Management and Vulnerability Management Policy and procedures.  Highly automated.</v>
      </c>
      <c r="E122" s="216" t="s">
        <v>2418</v>
      </c>
      <c r="F122" s="219" t="s">
        <v>2570</v>
      </c>
      <c r="G122" s="219" t="s">
        <v>2571</v>
      </c>
      <c r="H122" s="215" t="s">
        <v>2509</v>
      </c>
      <c r="I122" s="217" t="s">
        <v>2357</v>
      </c>
      <c r="J122" s="210" t="str">
        <f>IF(S122&gt;20,"TRUE","FALSE")</f>
        <v>FALSE</v>
      </c>
      <c r="K122" s="336">
        <v>1</v>
      </c>
      <c r="L122" s="210" t="s">
        <v>1772</v>
      </c>
      <c r="M122" s="236" t="s">
        <v>15</v>
      </c>
      <c r="N122" s="198" t="str">
        <f>VLOOKUP(B122,'HECVAT - Full'!A:E,3,FALSE)</f>
        <v>Yes</v>
      </c>
      <c r="O122" s="364" t="str">
        <f>IF(LEN(VLOOKUP(B122,'Analyst Report'!$A:$I,7,FALSE))= 0,"",VLOOKUP(B122,'Analyst Report'!$A:$I,7,FALSE))</f>
        <v/>
      </c>
      <c r="P122" s="236">
        <f>IF((O122=""),(IF(ISNUMBER(FIND(M122,N122)), 1, 0)),(IF(ISNUMBER(FIND(M122,O122)), 1, 0)))</f>
        <v>1</v>
      </c>
      <c r="Q122" s="198">
        <v>15</v>
      </c>
      <c r="R122" s="236" t="str">
        <f>IF(LEN(VLOOKUP(B122,'Analyst Report'!$A$30:$I$289,8,FALSE))= 0,"",VLOOKUP(B122,'Analyst Report'!$A$30:$I$289,8,FALSE))</f>
        <v/>
      </c>
      <c r="S122" s="315">
        <f t="shared" si="8"/>
        <v>15</v>
      </c>
      <c r="T122" s="236">
        <f>P122*S122</f>
        <v>15</v>
      </c>
      <c r="U122" s="347" t="s">
        <v>2418</v>
      </c>
      <c r="V122" s="347" t="s">
        <v>2418</v>
      </c>
      <c r="W122" s="347" t="s">
        <v>2418</v>
      </c>
      <c r="X122" s="347" t="s">
        <v>2418</v>
      </c>
      <c r="Y122" s="347" t="s">
        <v>2418</v>
      </c>
      <c r="Z122" s="347" t="s">
        <v>2418</v>
      </c>
      <c r="AA122" s="347" t="s">
        <v>2418</v>
      </c>
      <c r="AB122" s="347" t="s">
        <v>2418</v>
      </c>
    </row>
    <row r="123" spans="1:28" ht="273" thickBot="1" x14ac:dyDescent="0.25">
      <c r="A123" s="192">
        <f t="shared" si="9"/>
        <v>106</v>
      </c>
      <c r="B123" s="193" t="s">
        <v>206</v>
      </c>
      <c r="C123" s="193" t="s">
        <v>2520</v>
      </c>
      <c r="D123" s="193" t="str">
        <f>VLOOKUP(B123,'HECVAT - Full'!A$3:D$321,4,TRUE)</f>
        <v>Our diverse solutions are multi-tenant environments, and, as such, data is stored in multi-tenant data stores.  However, data is logically separated by institution via partioning keys and enforced in the application data layer.</v>
      </c>
      <c r="E123" s="278" t="s">
        <v>2418</v>
      </c>
      <c r="F123" s="279" t="s">
        <v>2521</v>
      </c>
      <c r="G123" s="279" t="s">
        <v>2522</v>
      </c>
      <c r="H123" s="270" t="s">
        <v>2523</v>
      </c>
      <c r="I123" s="298"/>
      <c r="J123" s="210" t="str">
        <f t="shared" si="7"/>
        <v>FALSE</v>
      </c>
      <c r="K123" s="336">
        <v>1</v>
      </c>
      <c r="L123" s="210" t="s">
        <v>1766</v>
      </c>
      <c r="M123" s="317" t="s">
        <v>15</v>
      </c>
      <c r="N123" s="198" t="str">
        <f>VLOOKUP(B123,'HECVAT - Full'!A:E,3,FALSE)</f>
        <v>No</v>
      </c>
      <c r="O123" s="364" t="str">
        <f>IF(LEN(VLOOKUP(B123,'Analyst Report'!$A:$I,7,FALSE))= 0,"",VLOOKUP(B123,'Analyst Report'!$A:$I,7,FALSE))</f>
        <v/>
      </c>
      <c r="P123" s="236">
        <f t="shared" si="5"/>
        <v>0</v>
      </c>
      <c r="Q123" s="198">
        <v>15</v>
      </c>
      <c r="R123" s="236">
        <f>IF(LEN(VLOOKUP(B123,'Analyst Report'!$A$30:$I$289,8,FALSE))= 0,"",VLOOKUP(B123,'Analyst Report'!$A$30:$I$289,8,FALSE))</f>
        <v>15</v>
      </c>
      <c r="S123" s="315">
        <f t="shared" si="8"/>
        <v>15</v>
      </c>
      <c r="T123" s="236">
        <f t="shared" si="6"/>
        <v>0</v>
      </c>
      <c r="U123" s="347" t="s">
        <v>2418</v>
      </c>
      <c r="V123" s="347" t="s">
        <v>2418</v>
      </c>
      <c r="W123" s="347" t="s">
        <v>2418</v>
      </c>
      <c r="X123" s="347" t="s">
        <v>2418</v>
      </c>
      <c r="Y123" s="347" t="s">
        <v>2418</v>
      </c>
      <c r="Z123" s="347" t="s">
        <v>2418</v>
      </c>
      <c r="AA123" s="347" t="s">
        <v>2418</v>
      </c>
      <c r="AB123" s="347" t="s">
        <v>2418</v>
      </c>
    </row>
    <row r="124" spans="1:28" ht="188" thickBot="1" x14ac:dyDescent="0.25">
      <c r="A124" s="192">
        <f t="shared" si="9"/>
        <v>107</v>
      </c>
      <c r="B124" s="193" t="s">
        <v>207</v>
      </c>
      <c r="C124" s="193" t="s">
        <v>428</v>
      </c>
      <c r="D124" s="193">
        <f>VLOOKUP(B124,'HECVAT - Full'!A$3:D$321,4,TRUE)</f>
        <v>0</v>
      </c>
      <c r="E124" s="278" t="s">
        <v>2418</v>
      </c>
      <c r="F124" s="278" t="s">
        <v>2418</v>
      </c>
      <c r="G124" s="296" t="s">
        <v>2743</v>
      </c>
      <c r="H124" s="294" t="s">
        <v>2998</v>
      </c>
      <c r="I124" s="295" t="s">
        <v>2999</v>
      </c>
      <c r="J124" s="210" t="str">
        <f t="shared" si="7"/>
        <v>TRUE</v>
      </c>
      <c r="K124" s="336">
        <v>1</v>
      </c>
      <c r="L124" s="210" t="s">
        <v>1766</v>
      </c>
      <c r="M124" s="317" t="s">
        <v>18</v>
      </c>
      <c r="N124" s="198" t="str">
        <f>VLOOKUP(B124,'HECVAT - Full'!A:E,3,FALSE)</f>
        <v>No</v>
      </c>
      <c r="O124" s="364" t="str">
        <f>IF(LEN(VLOOKUP(B124,'Analyst Report'!$A:$I,7,FALSE))= 0,"",VLOOKUP(B124,'Analyst Report'!$A:$I,7,FALSE))</f>
        <v/>
      </c>
      <c r="P124" s="236">
        <f t="shared" si="5"/>
        <v>1</v>
      </c>
      <c r="Q124" s="198">
        <v>25</v>
      </c>
      <c r="R124" s="236">
        <f>IF(LEN(VLOOKUP(B124,'Analyst Report'!$A$30:$I$289,8,FALSE))= 0,"",VLOOKUP(B124,'Analyst Report'!$A$30:$I$289,8,FALSE))</f>
        <v>25</v>
      </c>
      <c r="S124" s="315">
        <f t="shared" si="8"/>
        <v>25</v>
      </c>
      <c r="T124" s="236">
        <f t="shared" si="6"/>
        <v>25</v>
      </c>
      <c r="U124" s="347" t="s">
        <v>2418</v>
      </c>
      <c r="V124" s="347" t="s">
        <v>2418</v>
      </c>
      <c r="W124" s="347" t="s">
        <v>2418</v>
      </c>
      <c r="X124" s="347" t="s">
        <v>2418</v>
      </c>
      <c r="Y124" s="347" t="s">
        <v>2418</v>
      </c>
      <c r="Z124" s="347" t="s">
        <v>2418</v>
      </c>
      <c r="AA124" s="347" t="s">
        <v>2418</v>
      </c>
      <c r="AB124" s="347" t="s">
        <v>2418</v>
      </c>
    </row>
    <row r="125" spans="1:28" ht="145" thickBot="1" x14ac:dyDescent="0.2">
      <c r="A125" s="192">
        <f t="shared" si="9"/>
        <v>108</v>
      </c>
      <c r="B125" s="193" t="s">
        <v>208</v>
      </c>
      <c r="C125" s="193" t="s">
        <v>2529</v>
      </c>
      <c r="D125" s="193" t="str">
        <f>VLOOKUP(B125,'HECVAT - Full'!A$3:D$321,4,TRUE)</f>
        <v>All data in-transit is encrypted using AES 256. SSL/TLS is required by the application APIs.</v>
      </c>
      <c r="E125" s="262" t="s">
        <v>2418</v>
      </c>
      <c r="F125" s="279" t="s">
        <v>2530</v>
      </c>
      <c r="G125" s="279" t="s">
        <v>2531</v>
      </c>
      <c r="H125" s="274" t="s">
        <v>2347</v>
      </c>
      <c r="I125" s="280" t="s">
        <v>2348</v>
      </c>
      <c r="J125" s="210" t="str">
        <f t="shared" si="7"/>
        <v>TRUE</v>
      </c>
      <c r="K125" s="336">
        <v>1</v>
      </c>
      <c r="L125" s="210" t="s">
        <v>1766</v>
      </c>
      <c r="M125" s="236" t="s">
        <v>15</v>
      </c>
      <c r="N125" s="198" t="str">
        <f>VLOOKUP(B125,'HECVAT - Full'!A:E,3,FALSE)</f>
        <v>Yes</v>
      </c>
      <c r="O125" s="364" t="str">
        <f>IF(LEN(VLOOKUP(B125,'Analyst Report'!$A:$I,7,FALSE))= 0,"",VLOOKUP(B125,'Analyst Report'!$A:$I,7,FALSE))</f>
        <v/>
      </c>
      <c r="P125" s="236">
        <f t="shared" si="5"/>
        <v>1</v>
      </c>
      <c r="Q125" s="198">
        <v>40</v>
      </c>
      <c r="R125" s="236">
        <f>IF(LEN(VLOOKUP(B125,'Analyst Report'!$A$30:$I$289,8,FALSE))= 0,"",VLOOKUP(B125,'Analyst Report'!$A$30:$I$289,8,FALSE))</f>
        <v>40</v>
      </c>
      <c r="S125" s="315">
        <f t="shared" si="8"/>
        <v>40</v>
      </c>
      <c r="T125" s="236">
        <f t="shared" si="6"/>
        <v>40</v>
      </c>
      <c r="U125" s="347" t="s">
        <v>2418</v>
      </c>
      <c r="V125" s="347" t="s">
        <v>2418</v>
      </c>
      <c r="W125" s="347" t="s">
        <v>2418</v>
      </c>
      <c r="X125" s="347" t="s">
        <v>2418</v>
      </c>
      <c r="Y125" s="347" t="s">
        <v>2418</v>
      </c>
      <c r="Z125" s="347" t="s">
        <v>2418</v>
      </c>
      <c r="AA125" s="347" t="s">
        <v>2418</v>
      </c>
      <c r="AB125" s="347" t="s">
        <v>2418</v>
      </c>
    </row>
    <row r="126" spans="1:28" ht="145" thickBot="1" x14ac:dyDescent="0.2">
      <c r="A126" s="192">
        <f t="shared" si="9"/>
        <v>109</v>
      </c>
      <c r="B126" s="193" t="s">
        <v>209</v>
      </c>
      <c r="C126" s="193" t="s">
        <v>2532</v>
      </c>
      <c r="D126" s="193" t="str">
        <f>VLOOKUP(B126,'HECVAT - Full'!A$3:D$321,4,TRUE)</f>
        <v>Liaison encrypts data at rest, in transit, backup or otherwise.</v>
      </c>
      <c r="E126" s="262" t="s">
        <v>2418</v>
      </c>
      <c r="F126" s="279" t="s">
        <v>2533</v>
      </c>
      <c r="G126" s="279" t="s">
        <v>2534</v>
      </c>
      <c r="H126" s="288" t="s">
        <v>2342</v>
      </c>
      <c r="I126" s="300" t="s">
        <v>2349</v>
      </c>
      <c r="J126" s="210" t="str">
        <f t="shared" si="7"/>
        <v>TRUE</v>
      </c>
      <c r="K126" s="336">
        <v>1</v>
      </c>
      <c r="L126" s="210" t="s">
        <v>1766</v>
      </c>
      <c r="M126" s="236" t="s">
        <v>15</v>
      </c>
      <c r="N126" s="198" t="str">
        <f>VLOOKUP(B126,'HECVAT - Full'!A:E,3,FALSE)</f>
        <v>Yes</v>
      </c>
      <c r="O126" s="364" t="str">
        <f>IF(LEN(VLOOKUP(B126,'Analyst Report'!$A:$I,7,FALSE))= 0,"",VLOOKUP(B126,'Analyst Report'!$A:$I,7,FALSE))</f>
        <v/>
      </c>
      <c r="P126" s="236">
        <f t="shared" si="5"/>
        <v>1</v>
      </c>
      <c r="Q126" s="198">
        <v>25</v>
      </c>
      <c r="R126" s="236">
        <f>IF(LEN(VLOOKUP(B126,'Analyst Report'!$A$30:$I$289,8,FALSE))= 0,"",VLOOKUP(B126,'Analyst Report'!$A$30:$I$289,8,FALSE))</f>
        <v>25</v>
      </c>
      <c r="S126" s="315">
        <f t="shared" si="8"/>
        <v>25</v>
      </c>
      <c r="T126" s="236">
        <f t="shared" si="6"/>
        <v>25</v>
      </c>
      <c r="U126" s="347" t="s">
        <v>2418</v>
      </c>
      <c r="V126" s="347" t="s">
        <v>2418</v>
      </c>
      <c r="W126" s="347" t="s">
        <v>2418</v>
      </c>
      <c r="X126" s="347" t="s">
        <v>2418</v>
      </c>
      <c r="Y126" s="347" t="s">
        <v>2418</v>
      </c>
      <c r="Z126" s="347" t="s">
        <v>2418</v>
      </c>
      <c r="AA126" s="347" t="s">
        <v>2418</v>
      </c>
      <c r="AB126" s="347" t="s">
        <v>2418</v>
      </c>
    </row>
    <row r="127" spans="1:28" ht="222" thickBot="1" x14ac:dyDescent="0.25">
      <c r="A127" s="192">
        <f t="shared" si="9"/>
        <v>110</v>
      </c>
      <c r="B127" s="193" t="s">
        <v>210</v>
      </c>
      <c r="C127" s="193" t="s">
        <v>2674</v>
      </c>
      <c r="D127" s="193">
        <f>VLOOKUP(B127,'HECVAT - Full'!A$3:D$321,4,TRUE)</f>
        <v>0</v>
      </c>
      <c r="E127" s="278" t="s">
        <v>2418</v>
      </c>
      <c r="F127" s="292" t="s">
        <v>2744</v>
      </c>
      <c r="G127" s="296"/>
      <c r="H127" s="294" t="s">
        <v>3000</v>
      </c>
      <c r="I127" s="295" t="s">
        <v>3001</v>
      </c>
      <c r="J127" s="210" t="str">
        <f t="shared" si="7"/>
        <v>TRUE</v>
      </c>
      <c r="K127" s="336">
        <v>1</v>
      </c>
      <c r="L127" s="210" t="s">
        <v>1766</v>
      </c>
      <c r="M127" s="236" t="s">
        <v>15</v>
      </c>
      <c r="N127" s="198" t="str">
        <f>VLOOKUP(B127,'HECVAT - Full'!A:E,3,FALSE)</f>
        <v>Yes</v>
      </c>
      <c r="O127" s="364" t="str">
        <f>IF(LEN(VLOOKUP(B127,'Analyst Report'!$A:$I,7,FALSE))= 0,"",VLOOKUP(B127,'Analyst Report'!$A:$I,7,FALSE))</f>
        <v/>
      </c>
      <c r="P127" s="236">
        <f t="shared" si="5"/>
        <v>1</v>
      </c>
      <c r="Q127" s="198">
        <v>25</v>
      </c>
      <c r="R127" s="236">
        <f>IF(LEN(VLOOKUP(B127,'Analyst Report'!$A$30:$I$289,8,FALSE))= 0,"",VLOOKUP(B127,'Analyst Report'!$A$30:$I$289,8,FALSE))</f>
        <v>25</v>
      </c>
      <c r="S127" s="315">
        <f t="shared" si="8"/>
        <v>25</v>
      </c>
      <c r="T127" s="236">
        <f t="shared" si="6"/>
        <v>25</v>
      </c>
      <c r="U127" s="347" t="s">
        <v>2418</v>
      </c>
      <c r="V127" s="347" t="s">
        <v>2418</v>
      </c>
      <c r="W127" s="347" t="s">
        <v>2418</v>
      </c>
      <c r="X127" s="347" t="s">
        <v>2418</v>
      </c>
      <c r="Y127" s="347" t="s">
        <v>2418</v>
      </c>
      <c r="Z127" s="347" t="s">
        <v>2418</v>
      </c>
      <c r="AA127" s="347" t="s">
        <v>2418</v>
      </c>
      <c r="AB127" s="347" t="s">
        <v>2418</v>
      </c>
    </row>
    <row r="128" spans="1:28" ht="205" thickBot="1" x14ac:dyDescent="0.25">
      <c r="A128" s="192">
        <f t="shared" si="9"/>
        <v>111</v>
      </c>
      <c r="B128" s="193" t="s">
        <v>211</v>
      </c>
      <c r="C128" s="193" t="s">
        <v>2675</v>
      </c>
      <c r="D128" s="193" t="str">
        <f>VLOOKUP(B128,'HECVAT - Full'!A$3:D$321,4,TRUE)</f>
        <v xml:space="preserve">This is dependant upon SOW and Contract with the client, however, this is normally the case. </v>
      </c>
      <c r="E128" s="278" t="s">
        <v>2418</v>
      </c>
      <c r="F128" s="279" t="s">
        <v>2745</v>
      </c>
      <c r="G128" s="296" t="s">
        <v>2748</v>
      </c>
      <c r="H128" s="297" t="s">
        <v>3002</v>
      </c>
      <c r="I128" s="298" t="s">
        <v>2350</v>
      </c>
      <c r="J128" s="210" t="str">
        <f t="shared" si="7"/>
        <v>FALSE</v>
      </c>
      <c r="K128" s="336">
        <v>1</v>
      </c>
      <c r="L128" s="210" t="s">
        <v>1766</v>
      </c>
      <c r="M128" s="317" t="s">
        <v>15</v>
      </c>
      <c r="N128" s="198" t="str">
        <f>VLOOKUP(B128,'HECVAT - Full'!A:E,3,FALSE)</f>
        <v>Yes</v>
      </c>
      <c r="O128" s="364" t="str">
        <f>IF(LEN(VLOOKUP(B128,'Analyst Report'!$A:$I,7,FALSE))= 0,"",VLOOKUP(B128,'Analyst Report'!$A:$I,7,FALSE))</f>
        <v/>
      </c>
      <c r="P128" s="236">
        <f t="shared" si="5"/>
        <v>1</v>
      </c>
      <c r="Q128" s="198">
        <v>20</v>
      </c>
      <c r="R128" s="236">
        <f>IF(LEN(VLOOKUP(B128,'Analyst Report'!$A$30:$I$289,8,FALSE))= 0,"",VLOOKUP(B128,'Analyst Report'!$A$30:$I$289,8,FALSE))</f>
        <v>20</v>
      </c>
      <c r="S128" s="315">
        <f t="shared" si="8"/>
        <v>20</v>
      </c>
      <c r="T128" s="236">
        <f t="shared" si="6"/>
        <v>20</v>
      </c>
      <c r="U128" s="347" t="s">
        <v>2418</v>
      </c>
      <c r="V128" s="347" t="s">
        <v>2418</v>
      </c>
      <c r="W128" s="347" t="s">
        <v>2418</v>
      </c>
      <c r="X128" s="347" t="s">
        <v>2418</v>
      </c>
      <c r="Y128" s="347" t="s">
        <v>2418</v>
      </c>
      <c r="Z128" s="347" t="s">
        <v>2418</v>
      </c>
      <c r="AA128" s="347" t="s">
        <v>2418</v>
      </c>
      <c r="AB128" s="347" t="s">
        <v>2418</v>
      </c>
    </row>
    <row r="129" spans="1:28" ht="205" thickBot="1" x14ac:dyDescent="0.25">
      <c r="A129" s="192">
        <f t="shared" si="9"/>
        <v>112</v>
      </c>
      <c r="B129" s="193" t="s">
        <v>212</v>
      </c>
      <c r="C129" s="193" t="s">
        <v>2256</v>
      </c>
      <c r="D129" s="193" t="str">
        <f>VLOOKUP(B129,'HECVAT - Full'!A$3:D$321,4,TRUE)</f>
        <v>Liaison will archive the data for a period of 90 days after the completion of the contract and upon written notification from the client the data will be deleted and archived or returned to the client.</v>
      </c>
      <c r="E129" s="278" t="s">
        <v>2418</v>
      </c>
      <c r="F129" s="279" t="s">
        <v>2747</v>
      </c>
      <c r="G129" s="296" t="s">
        <v>2746</v>
      </c>
      <c r="H129" s="294" t="s">
        <v>3002</v>
      </c>
      <c r="I129" s="295" t="s">
        <v>2350</v>
      </c>
      <c r="J129" s="210" t="str">
        <f t="shared" si="7"/>
        <v>TRUE</v>
      </c>
      <c r="K129" s="336">
        <v>1</v>
      </c>
      <c r="L129" s="210" t="s">
        <v>1766</v>
      </c>
      <c r="M129" s="236" t="s">
        <v>15</v>
      </c>
      <c r="N129" s="198" t="str">
        <f>VLOOKUP(B129,'HECVAT - Full'!A:E,3,FALSE)</f>
        <v>Yes</v>
      </c>
      <c r="O129" s="364" t="str">
        <f>IF(LEN(VLOOKUP(B129,'Analyst Report'!$A:$I,7,FALSE))= 0,"",VLOOKUP(B129,'Analyst Report'!$A:$I,7,FALSE))</f>
        <v/>
      </c>
      <c r="P129" s="236">
        <f t="shared" si="5"/>
        <v>1</v>
      </c>
      <c r="Q129" s="198">
        <v>25</v>
      </c>
      <c r="R129" s="236">
        <f>IF(LEN(VLOOKUP(B129,'Analyst Report'!$A$30:$I$289,8,FALSE))= 0,"",VLOOKUP(B129,'Analyst Report'!$A$30:$I$289,8,FALSE))</f>
        <v>25</v>
      </c>
      <c r="S129" s="315">
        <f t="shared" si="8"/>
        <v>25</v>
      </c>
      <c r="T129" s="236">
        <f t="shared" si="6"/>
        <v>25</v>
      </c>
      <c r="U129" s="347" t="s">
        <v>2418</v>
      </c>
      <c r="V129" s="347" t="s">
        <v>2418</v>
      </c>
      <c r="W129" s="347" t="s">
        <v>2418</v>
      </c>
      <c r="X129" s="347" t="s">
        <v>2418</v>
      </c>
      <c r="Y129" s="347" t="s">
        <v>2418</v>
      </c>
      <c r="Z129" s="347" t="s">
        <v>2418</v>
      </c>
      <c r="AA129" s="347" t="s">
        <v>2418</v>
      </c>
      <c r="AB129" s="347" t="s">
        <v>2418</v>
      </c>
    </row>
    <row r="130" spans="1:28" ht="177" thickBot="1" x14ac:dyDescent="0.2">
      <c r="A130" s="192">
        <f t="shared" si="9"/>
        <v>113</v>
      </c>
      <c r="B130" s="193" t="s">
        <v>213</v>
      </c>
      <c r="C130" s="193" t="s">
        <v>2535</v>
      </c>
      <c r="D130" s="193" t="str">
        <f>VLOOKUP(B130,'HECVAT - Full'!A$3:D$321,4,TRUE)</f>
        <v>All data can be extracted at any time via our product's export tools. The exports can be scheduled nightly or on demand via simple to use interface or public API</v>
      </c>
      <c r="E130" s="262" t="s">
        <v>2418</v>
      </c>
      <c r="F130" s="279" t="s">
        <v>2536</v>
      </c>
      <c r="G130" s="279" t="s">
        <v>2537</v>
      </c>
      <c r="H130" s="288" t="s">
        <v>2380</v>
      </c>
      <c r="I130" s="300" t="s">
        <v>2350</v>
      </c>
      <c r="J130" s="210" t="str">
        <f t="shared" si="7"/>
        <v>FALSE</v>
      </c>
      <c r="K130" s="336">
        <v>1</v>
      </c>
      <c r="L130" s="210" t="s">
        <v>1766</v>
      </c>
      <c r="M130" s="236" t="s">
        <v>15</v>
      </c>
      <c r="N130" s="198" t="str">
        <f>VLOOKUP(B130,'HECVAT - Full'!A:E,3,FALSE)</f>
        <v>Yes</v>
      </c>
      <c r="O130" s="364" t="str">
        <f>IF(LEN(VLOOKUP(B130,'Analyst Report'!$A:$I,7,FALSE))= 0,"",VLOOKUP(B130,'Analyst Report'!$A:$I,7,FALSE))</f>
        <v/>
      </c>
      <c r="P130" s="236">
        <f t="shared" si="5"/>
        <v>1</v>
      </c>
      <c r="Q130" s="198">
        <v>20</v>
      </c>
      <c r="R130" s="236">
        <f>IF(LEN(VLOOKUP(B130,'Analyst Report'!$A$30:$I$289,8,FALSE))= 0,"",VLOOKUP(B130,'Analyst Report'!$A$30:$I$289,8,FALSE))</f>
        <v>20</v>
      </c>
      <c r="S130" s="315">
        <f t="shared" si="8"/>
        <v>20</v>
      </c>
      <c r="T130" s="236">
        <f t="shared" si="6"/>
        <v>20</v>
      </c>
      <c r="U130" s="347" t="s">
        <v>2418</v>
      </c>
      <c r="V130" s="347" t="s">
        <v>2418</v>
      </c>
      <c r="W130" s="347" t="s">
        <v>2418</v>
      </c>
      <c r="X130" s="347" t="s">
        <v>2418</v>
      </c>
      <c r="Y130" s="347" t="s">
        <v>2418</v>
      </c>
      <c r="Z130" s="347" t="s">
        <v>2418</v>
      </c>
      <c r="AA130" s="347" t="s">
        <v>2418</v>
      </c>
      <c r="AB130" s="347" t="s">
        <v>2418</v>
      </c>
    </row>
    <row r="131" spans="1:28" ht="336" thickBot="1" x14ac:dyDescent="0.25">
      <c r="A131" s="192">
        <f t="shared" si="9"/>
        <v>114</v>
      </c>
      <c r="B131" s="193" t="s">
        <v>214</v>
      </c>
      <c r="C131" s="193" t="s">
        <v>2257</v>
      </c>
      <c r="D131" s="193" t="str">
        <f>VLOOKUP(B131,'HECVAT - Full'!A$3:D$321,4,TRUE)</f>
        <v>The Institution owns and retains all rights, titles, and interests in and to the data that is unique to the Institution, and Liaison’s use and possession thereof is on the Institution's behalf. The Institution may access and copy any of the data in Liaison’s possession at any time, and Liaison shall reasonably facilitate such access and copying promptly after the Institution’s request. Notwithstanding the above, Liaison reserves the right to use properly de-identified Institution data in an aggregated manner. Since the Institution will be a tenant of our platform, it is expected that common applicant data is shared by all participants.</v>
      </c>
      <c r="E131" s="278" t="s">
        <v>2418</v>
      </c>
      <c r="F131" s="278" t="s">
        <v>2749</v>
      </c>
      <c r="G131" s="296" t="s">
        <v>2750</v>
      </c>
      <c r="H131" s="294" t="s">
        <v>3003</v>
      </c>
      <c r="I131" s="295" t="s">
        <v>3004</v>
      </c>
      <c r="J131" s="210" t="str">
        <f t="shared" si="7"/>
        <v>FALSE</v>
      </c>
      <c r="K131" s="336">
        <v>1</v>
      </c>
      <c r="L131" s="210" t="s">
        <v>1766</v>
      </c>
      <c r="M131" s="236" t="s">
        <v>15</v>
      </c>
      <c r="N131" s="198" t="str">
        <f>VLOOKUP(B131,'HECVAT - Full'!A:E,3,FALSE)</f>
        <v>Yes</v>
      </c>
      <c r="O131" s="364" t="str">
        <f>IF(LEN(VLOOKUP(B131,'Analyst Report'!$A:$I,7,FALSE))= 0,"",VLOOKUP(B131,'Analyst Report'!$A:$I,7,FALSE))</f>
        <v/>
      </c>
      <c r="P131" s="236">
        <f t="shared" si="5"/>
        <v>1</v>
      </c>
      <c r="Q131" s="198">
        <v>15</v>
      </c>
      <c r="R131" s="236">
        <f>IF(LEN(VLOOKUP(B131,'Analyst Report'!$A$30:$I$289,8,FALSE))= 0,"",VLOOKUP(B131,'Analyst Report'!$A$30:$I$289,8,FALSE))</f>
        <v>15</v>
      </c>
      <c r="S131" s="315">
        <f t="shared" si="8"/>
        <v>15</v>
      </c>
      <c r="T131" s="236">
        <f t="shared" si="6"/>
        <v>15</v>
      </c>
      <c r="U131" s="347" t="s">
        <v>2418</v>
      </c>
      <c r="V131" s="347" t="s">
        <v>2418</v>
      </c>
      <c r="W131" s="347" t="s">
        <v>2418</v>
      </c>
      <c r="X131" s="347" t="s">
        <v>2418</v>
      </c>
      <c r="Y131" s="347" t="s">
        <v>2418</v>
      </c>
      <c r="Z131" s="347" t="s">
        <v>2418</v>
      </c>
      <c r="AA131" s="347" t="s">
        <v>2418</v>
      </c>
      <c r="AB131" s="347" t="s">
        <v>2418</v>
      </c>
    </row>
    <row r="132" spans="1:28" ht="177" thickBot="1" x14ac:dyDescent="0.25">
      <c r="A132" s="192">
        <f t="shared" si="9"/>
        <v>115</v>
      </c>
      <c r="B132" s="193" t="s">
        <v>215</v>
      </c>
      <c r="C132" s="193" t="s">
        <v>77</v>
      </c>
      <c r="D132" s="193" t="str">
        <f>VLOOKUP(B132,'HECVAT - Full'!A$3:D$321,4,TRUE)</f>
        <v xml:space="preserve">The Institution owns and retains all rights, titles and interests in and to all materials, documents and information, including any admission requirements, program descriptions or marketing material, supplied by the Institution to Liaison, together with all copyrights and other intellectual property rights that belongs to the Institution. </v>
      </c>
      <c r="E132" s="278" t="s">
        <v>2418</v>
      </c>
      <c r="F132" s="278" t="s">
        <v>2751</v>
      </c>
      <c r="G132" s="296" t="s">
        <v>2752</v>
      </c>
      <c r="H132" s="294" t="s">
        <v>3005</v>
      </c>
      <c r="I132" s="295" t="s">
        <v>3004</v>
      </c>
      <c r="J132" s="210" t="str">
        <f t="shared" si="7"/>
        <v>TRUE</v>
      </c>
      <c r="K132" s="336">
        <v>1</v>
      </c>
      <c r="L132" s="210" t="s">
        <v>1766</v>
      </c>
      <c r="M132" s="236" t="s">
        <v>15</v>
      </c>
      <c r="N132" s="198" t="str">
        <f>VLOOKUP(B132,'HECVAT - Full'!A:E,3,FALSE)</f>
        <v>Yes</v>
      </c>
      <c r="O132" s="364" t="str">
        <f>IF(LEN(VLOOKUP(B132,'Analyst Report'!$A:$I,7,FALSE))= 0,"",VLOOKUP(B132,'Analyst Report'!$A:$I,7,FALSE))</f>
        <v/>
      </c>
      <c r="P132" s="236">
        <f t="shared" si="5"/>
        <v>1</v>
      </c>
      <c r="Q132" s="198">
        <v>25</v>
      </c>
      <c r="R132" s="236">
        <f>IF(LEN(VLOOKUP(B132,'Analyst Report'!$A$30:$I$289,8,FALSE))= 0,"",VLOOKUP(B132,'Analyst Report'!$A$30:$I$289,8,FALSE))</f>
        <v>25</v>
      </c>
      <c r="S132" s="315">
        <f t="shared" si="8"/>
        <v>25</v>
      </c>
      <c r="T132" s="236">
        <f t="shared" si="6"/>
        <v>25</v>
      </c>
      <c r="U132" s="347" t="s">
        <v>2418</v>
      </c>
      <c r="V132" s="347" t="s">
        <v>2418</v>
      </c>
      <c r="W132" s="347" t="s">
        <v>2418</v>
      </c>
      <c r="X132" s="347" t="s">
        <v>2418</v>
      </c>
      <c r="Y132" s="347" t="s">
        <v>2418</v>
      </c>
      <c r="Z132" s="347" t="s">
        <v>2418</v>
      </c>
      <c r="AA132" s="347" t="s">
        <v>2418</v>
      </c>
      <c r="AB132" s="347" t="s">
        <v>2418</v>
      </c>
    </row>
    <row r="133" spans="1:28" ht="171" thickBot="1" x14ac:dyDescent="0.25">
      <c r="A133" s="192">
        <f t="shared" si="9"/>
        <v>116</v>
      </c>
      <c r="B133" s="193" t="s">
        <v>216</v>
      </c>
      <c r="C133" s="193" t="s">
        <v>78</v>
      </c>
      <c r="D133" s="193" t="str">
        <f>VLOOKUP(B133,'HECVAT - Full'!A$3:D$321,4,TRUE)</f>
        <v>We will do our best to provide sufficient time to our customers to get their data out.  Best effort only, no legal obligation.</v>
      </c>
      <c r="E133" s="278" t="s">
        <v>2418</v>
      </c>
      <c r="F133" s="278" t="s">
        <v>2753</v>
      </c>
      <c r="G133" s="296" t="s">
        <v>2754</v>
      </c>
      <c r="H133" s="294" t="s">
        <v>3005</v>
      </c>
      <c r="I133" s="295" t="s">
        <v>3004</v>
      </c>
      <c r="J133" s="210" t="str">
        <f t="shared" si="7"/>
        <v>FALSE</v>
      </c>
      <c r="K133" s="336">
        <v>1</v>
      </c>
      <c r="L133" s="210" t="s">
        <v>1766</v>
      </c>
      <c r="M133" s="236" t="s">
        <v>15</v>
      </c>
      <c r="N133" s="198" t="str">
        <f>VLOOKUP(B133,'HECVAT - Full'!A:E,3,FALSE)</f>
        <v>No</v>
      </c>
      <c r="O133" s="364" t="str">
        <f>IF(LEN(VLOOKUP(B133,'Analyst Report'!$A:$I,7,FALSE))= 0,"",VLOOKUP(B133,'Analyst Report'!$A:$I,7,FALSE))</f>
        <v/>
      </c>
      <c r="P133" s="236">
        <f t="shared" si="5"/>
        <v>0</v>
      </c>
      <c r="Q133" s="198">
        <v>15</v>
      </c>
      <c r="R133" s="236">
        <f>IF(LEN(VLOOKUP(B133,'Analyst Report'!$A$30:$I$289,8,FALSE))= 0,"",VLOOKUP(B133,'Analyst Report'!$A$30:$I$289,8,FALSE))</f>
        <v>15</v>
      </c>
      <c r="S133" s="315">
        <f t="shared" si="8"/>
        <v>15</v>
      </c>
      <c r="T133" s="236">
        <f t="shared" si="6"/>
        <v>0</v>
      </c>
      <c r="U133" s="347" t="s">
        <v>2418</v>
      </c>
      <c r="V133" s="347" t="s">
        <v>2418</v>
      </c>
      <c r="W133" s="347" t="s">
        <v>2418</v>
      </c>
      <c r="X133" s="347" t="s">
        <v>2418</v>
      </c>
      <c r="Y133" s="347" t="s">
        <v>2418</v>
      </c>
      <c r="Z133" s="347" t="s">
        <v>2418</v>
      </c>
      <c r="AA133" s="347" t="s">
        <v>2418</v>
      </c>
      <c r="AB133" s="347" t="s">
        <v>2418</v>
      </c>
    </row>
    <row r="134" spans="1:28" ht="193" thickBot="1" x14ac:dyDescent="0.2">
      <c r="A134" s="192">
        <f t="shared" si="9"/>
        <v>117</v>
      </c>
      <c r="B134" s="193" t="s">
        <v>217</v>
      </c>
      <c r="C134" s="193" t="s">
        <v>2538</v>
      </c>
      <c r="D134" s="193" t="str">
        <f>VLOOKUP(B134,'HECVAT - Full'!A$3:D$321,4,TRUE)</f>
        <v xml:space="preserve">The backup processes comprises automation, redundant offsite storage, error checking, restoration tests, etc </v>
      </c>
      <c r="E134" s="301" t="s">
        <v>2676</v>
      </c>
      <c r="F134" s="262" t="s">
        <v>2539</v>
      </c>
      <c r="G134" s="262" t="s">
        <v>2255</v>
      </c>
      <c r="H134" s="264" t="s">
        <v>2540</v>
      </c>
      <c r="I134" s="265" t="s">
        <v>2351</v>
      </c>
      <c r="J134" s="210" t="str">
        <f t="shared" si="7"/>
        <v>FALSE</v>
      </c>
      <c r="K134" s="336">
        <f>IF(N133="Yes",1,0)</f>
        <v>0</v>
      </c>
      <c r="L134" s="210" t="s">
        <v>1766</v>
      </c>
      <c r="M134" s="236" t="s">
        <v>15</v>
      </c>
      <c r="N134" s="198" t="str">
        <f>VLOOKUP(B134,'HECVAT - Full'!A:E,3,FALSE)</f>
        <v>Yes</v>
      </c>
      <c r="O134" s="364" t="str">
        <f>IF(LEN(VLOOKUP(B134,'Analyst Report'!$A:$I,7,FALSE))= 0,"",VLOOKUP(B134,'Analyst Report'!$A:$I,7,FALSE))</f>
        <v/>
      </c>
      <c r="P134" s="236">
        <f t="shared" si="5"/>
        <v>1</v>
      </c>
      <c r="Q134" s="198">
        <v>15</v>
      </c>
      <c r="R134" s="236">
        <f>IF(LEN(VLOOKUP(B134,'Analyst Report'!$A$30:$I$289,8,FALSE))= 0,"",VLOOKUP(B134,'Analyst Report'!$A$30:$I$289,8,FALSE))</f>
        <v>15</v>
      </c>
      <c r="S134" s="315">
        <f t="shared" si="8"/>
        <v>0</v>
      </c>
      <c r="T134" s="236">
        <f t="shared" si="6"/>
        <v>0</v>
      </c>
      <c r="U134" s="347" t="s">
        <v>2418</v>
      </c>
      <c r="V134" s="347" t="s">
        <v>2418</v>
      </c>
      <c r="W134" s="347" t="s">
        <v>2418</v>
      </c>
      <c r="X134" s="347" t="s">
        <v>2418</v>
      </c>
      <c r="Y134" s="347" t="s">
        <v>2418</v>
      </c>
      <c r="Z134" s="347" t="s">
        <v>2418</v>
      </c>
      <c r="AA134" s="347" t="s">
        <v>2418</v>
      </c>
      <c r="AB134" s="347" t="s">
        <v>2418</v>
      </c>
    </row>
    <row r="135" spans="1:28" ht="137" thickBot="1" x14ac:dyDescent="0.25">
      <c r="A135" s="192">
        <f t="shared" si="9"/>
        <v>118</v>
      </c>
      <c r="B135" s="193" t="s">
        <v>218</v>
      </c>
      <c r="C135" s="193" t="s">
        <v>430</v>
      </c>
      <c r="D135" s="193" t="str">
        <f>VLOOKUP(B135,'HECVAT - Full'!A$3:D$321,4,TRUE)</f>
        <v xml:space="preserve">The backup processes outlined above are comprehensive of all system requirements and functionality </v>
      </c>
      <c r="E135" s="278" t="s">
        <v>2418</v>
      </c>
      <c r="F135" s="296" t="s">
        <v>2755</v>
      </c>
      <c r="G135" s="296" t="s">
        <v>2756</v>
      </c>
      <c r="H135" s="297" t="s">
        <v>3006</v>
      </c>
      <c r="I135" s="298" t="s">
        <v>3007</v>
      </c>
      <c r="J135" s="210" t="str">
        <f t="shared" si="7"/>
        <v>FALSE</v>
      </c>
      <c r="K135" s="336">
        <v>1</v>
      </c>
      <c r="L135" s="210" t="s">
        <v>1766</v>
      </c>
      <c r="M135" s="317" t="s">
        <v>15</v>
      </c>
      <c r="N135" s="198" t="str">
        <f>VLOOKUP(B135,'HECVAT - Full'!A:E,3,FALSE)</f>
        <v>Yes</v>
      </c>
      <c r="O135" s="364" t="str">
        <f>IF(LEN(VLOOKUP(B135,'Analyst Report'!$A:$I,7,FALSE))= 0,"",VLOOKUP(B135,'Analyst Report'!$A:$I,7,FALSE))</f>
        <v/>
      </c>
      <c r="P135" s="236">
        <f t="shared" si="5"/>
        <v>1</v>
      </c>
      <c r="Q135" s="198">
        <v>20</v>
      </c>
      <c r="R135" s="236">
        <f>IF(LEN(VLOOKUP(B135,'Analyst Report'!$A$30:$I$289,8,FALSE))= 0,"",VLOOKUP(B135,'Analyst Report'!$A$30:$I$289,8,FALSE))</f>
        <v>20</v>
      </c>
      <c r="S135" s="315">
        <f t="shared" si="8"/>
        <v>20</v>
      </c>
      <c r="T135" s="236">
        <f t="shared" si="6"/>
        <v>20</v>
      </c>
      <c r="U135" s="347" t="s">
        <v>2418</v>
      </c>
      <c r="V135" s="347" t="s">
        <v>2418</v>
      </c>
      <c r="W135" s="347" t="s">
        <v>2418</v>
      </c>
      <c r="X135" s="347" t="s">
        <v>2418</v>
      </c>
      <c r="Y135" s="347" t="s">
        <v>2418</v>
      </c>
      <c r="Z135" s="347" t="s">
        <v>2418</v>
      </c>
      <c r="AA135" s="347" t="s">
        <v>2418</v>
      </c>
      <c r="AB135" s="347" t="s">
        <v>2418</v>
      </c>
    </row>
    <row r="136" spans="1:28" ht="239" thickBot="1" x14ac:dyDescent="0.25">
      <c r="A136" s="192">
        <f t="shared" si="9"/>
        <v>119</v>
      </c>
      <c r="B136" s="193" t="s">
        <v>219</v>
      </c>
      <c r="C136" s="193" t="s">
        <v>2258</v>
      </c>
      <c r="D136" s="193" t="str">
        <f>VLOOKUP(B136,'HECVAT - Full'!A$3:D$321,4,TRUE)</f>
        <v>All data is backed up offsite in multiple locations (regions)</v>
      </c>
      <c r="E136" s="278" t="s">
        <v>2418</v>
      </c>
      <c r="F136" s="278" t="s">
        <v>2760</v>
      </c>
      <c r="G136" s="296" t="s">
        <v>2757</v>
      </c>
      <c r="H136" s="294" t="s">
        <v>3008</v>
      </c>
      <c r="I136" s="295" t="s">
        <v>3009</v>
      </c>
      <c r="J136" s="210" t="str">
        <f t="shared" si="7"/>
        <v>FALSE</v>
      </c>
      <c r="K136" s="336">
        <v>1</v>
      </c>
      <c r="L136" s="210" t="s">
        <v>1766</v>
      </c>
      <c r="M136" s="317" t="s">
        <v>15</v>
      </c>
      <c r="N136" s="198" t="str">
        <f>VLOOKUP(B136,'HECVAT - Full'!A:E,3,FALSE)</f>
        <v>Yes</v>
      </c>
      <c r="O136" s="364" t="str">
        <f>IF(LEN(VLOOKUP(B136,'Analyst Report'!$A:$I,7,FALSE))= 0,"",VLOOKUP(B136,'Analyst Report'!$A:$I,7,FALSE))</f>
        <v/>
      </c>
      <c r="P136" s="236">
        <f t="shared" si="5"/>
        <v>1</v>
      </c>
      <c r="Q136" s="198">
        <v>20</v>
      </c>
      <c r="R136" s="236">
        <f>IF(LEN(VLOOKUP(B136,'Analyst Report'!$A$30:$I$289,8,FALSE))= 0,"",VLOOKUP(B136,'Analyst Report'!$A$30:$I$289,8,FALSE))</f>
        <v>20</v>
      </c>
      <c r="S136" s="315">
        <f t="shared" si="8"/>
        <v>20</v>
      </c>
      <c r="T136" s="236">
        <f t="shared" si="6"/>
        <v>20</v>
      </c>
      <c r="U136" s="347" t="s">
        <v>2418</v>
      </c>
      <c r="V136" s="347" t="s">
        <v>2418</v>
      </c>
      <c r="W136" s="347" t="s">
        <v>2418</v>
      </c>
      <c r="X136" s="347" t="s">
        <v>2418</v>
      </c>
      <c r="Y136" s="347" t="s">
        <v>2418</v>
      </c>
      <c r="Z136" s="347" t="s">
        <v>2418</v>
      </c>
      <c r="AA136" s="347" t="s">
        <v>2418</v>
      </c>
      <c r="AB136" s="347" t="s">
        <v>2418</v>
      </c>
    </row>
    <row r="137" spans="1:28" ht="188" thickBot="1" x14ac:dyDescent="0.25">
      <c r="A137" s="192">
        <f t="shared" si="9"/>
        <v>120</v>
      </c>
      <c r="B137" s="193" t="s">
        <v>220</v>
      </c>
      <c r="C137" s="193" t="s">
        <v>431</v>
      </c>
      <c r="D137" s="193" t="str">
        <f>VLOOKUP(B137,'HECVAT - Full'!A$3:D$321,4,TRUE)</f>
        <v>We do not utilize physical backups.</v>
      </c>
      <c r="E137" s="278" t="s">
        <v>2418</v>
      </c>
      <c r="F137" s="278" t="s">
        <v>2758</v>
      </c>
      <c r="G137" s="296" t="s">
        <v>2759</v>
      </c>
      <c r="H137" s="294" t="s">
        <v>3010</v>
      </c>
      <c r="I137" s="295" t="s">
        <v>3011</v>
      </c>
      <c r="J137" s="210" t="str">
        <f t="shared" si="7"/>
        <v>FALSE</v>
      </c>
      <c r="K137" s="336"/>
      <c r="L137" s="210"/>
      <c r="M137" s="236" t="s">
        <v>15</v>
      </c>
      <c r="N137" s="198" t="str">
        <f>VLOOKUP(B137,'HECVAT - Full'!A:E,3,FALSE)</f>
        <v>No</v>
      </c>
      <c r="O137" s="364" t="str">
        <f>IF(LEN(VLOOKUP(B137,'Analyst Report'!$A:$I,7,FALSE))= 0,"",VLOOKUP(B137,'Analyst Report'!$A:$I,7,FALSE))</f>
        <v/>
      </c>
      <c r="P137" s="236">
        <f t="shared" si="5"/>
        <v>0</v>
      </c>
      <c r="Q137" s="198">
        <v>20</v>
      </c>
      <c r="R137" s="236">
        <f>IF(LEN(VLOOKUP(B137,'Analyst Report'!$A$30:$I$289,8,FALSE))= 0,"",VLOOKUP(B137,'Analyst Report'!$A$30:$I$289,8,FALSE))</f>
        <v>20</v>
      </c>
      <c r="S137" s="315">
        <f t="shared" si="8"/>
        <v>0</v>
      </c>
      <c r="T137" s="236">
        <f t="shared" si="6"/>
        <v>0</v>
      </c>
      <c r="U137" s="347" t="s">
        <v>2418</v>
      </c>
      <c r="V137" s="347" t="s">
        <v>2418</v>
      </c>
      <c r="W137" s="347" t="s">
        <v>2418</v>
      </c>
      <c r="X137" s="347" t="s">
        <v>2418</v>
      </c>
      <c r="Y137" s="347" t="s">
        <v>2418</v>
      </c>
      <c r="Z137" s="347" t="s">
        <v>2418</v>
      </c>
      <c r="AA137" s="347" t="s">
        <v>2418</v>
      </c>
      <c r="AB137" s="347" t="s">
        <v>2418</v>
      </c>
    </row>
    <row r="138" spans="1:28" ht="222" thickBot="1" x14ac:dyDescent="0.25">
      <c r="A138" s="192">
        <f t="shared" si="9"/>
        <v>121</v>
      </c>
      <c r="B138" s="193" t="s">
        <v>221</v>
      </c>
      <c r="C138" s="193" t="s">
        <v>2285</v>
      </c>
      <c r="D138" s="193" t="str">
        <f>VLOOKUP(B138,'HECVAT - Full'!A$3:D$321,4,TRUE)</f>
        <v>User data resides within the geographical boundaries of the United States.</v>
      </c>
      <c r="E138" s="278" t="s">
        <v>2418</v>
      </c>
      <c r="F138" s="278" t="s">
        <v>2418</v>
      </c>
      <c r="G138" s="296" t="s">
        <v>2761</v>
      </c>
      <c r="H138" s="294" t="s">
        <v>3012</v>
      </c>
      <c r="I138" s="295" t="s">
        <v>3013</v>
      </c>
      <c r="J138" s="210" t="str">
        <f t="shared" si="7"/>
        <v>TRUE</v>
      </c>
      <c r="K138" s="336">
        <v>1</v>
      </c>
      <c r="L138" s="210" t="s">
        <v>1766</v>
      </c>
      <c r="M138" s="317" t="s">
        <v>18</v>
      </c>
      <c r="N138" s="198" t="str">
        <f>VLOOKUP(B138,'HECVAT - Full'!A:E,3,FALSE)</f>
        <v>No</v>
      </c>
      <c r="O138" s="364" t="str">
        <f>IF(LEN(VLOOKUP(B138,'Analyst Report'!$A:$I,7,FALSE))= 0,"",VLOOKUP(B138,'Analyst Report'!$A:$I,7,FALSE))</f>
        <v/>
      </c>
      <c r="P138" s="236">
        <f t="shared" si="5"/>
        <v>1</v>
      </c>
      <c r="Q138" s="198">
        <v>25</v>
      </c>
      <c r="R138" s="236">
        <f>IF(LEN(VLOOKUP(B138,'Analyst Report'!$A$30:$I$289,8,FALSE))= 0,"",VLOOKUP(B138,'Analyst Report'!$A$30:$I$289,8,FALSE))</f>
        <v>25</v>
      </c>
      <c r="S138" s="315">
        <f t="shared" si="8"/>
        <v>25</v>
      </c>
      <c r="T138" s="236">
        <f t="shared" si="6"/>
        <v>25</v>
      </c>
      <c r="U138" s="347" t="s">
        <v>2418</v>
      </c>
      <c r="V138" s="347" t="s">
        <v>2418</v>
      </c>
      <c r="W138" s="347" t="s">
        <v>2418</v>
      </c>
      <c r="X138" s="347" t="s">
        <v>2418</v>
      </c>
      <c r="Y138" s="347" t="s">
        <v>2418</v>
      </c>
      <c r="Z138" s="347" t="s">
        <v>2418</v>
      </c>
      <c r="AA138" s="347" t="s">
        <v>2418</v>
      </c>
      <c r="AB138" s="347" t="s">
        <v>2418</v>
      </c>
    </row>
    <row r="139" spans="1:28" ht="49.5" customHeight="1" thickBot="1" x14ac:dyDescent="0.25">
      <c r="A139" s="192">
        <f t="shared" si="9"/>
        <v>122</v>
      </c>
      <c r="B139" s="193" t="s">
        <v>222</v>
      </c>
      <c r="C139" s="193" t="s">
        <v>429</v>
      </c>
      <c r="D139" s="193" t="str">
        <f>VLOOKUP(B139,'HECVAT - Full'!A$3:D$321,4,TRUE)</f>
        <v xml:space="preserve">All data is encrypted using AES-256 </v>
      </c>
      <c r="E139" s="278" t="s">
        <v>2418</v>
      </c>
      <c r="F139" s="278" t="s">
        <v>2762</v>
      </c>
      <c r="G139" s="296" t="s">
        <v>2763</v>
      </c>
      <c r="H139" s="294" t="s">
        <v>3014</v>
      </c>
      <c r="I139" s="295" t="s">
        <v>3015</v>
      </c>
      <c r="J139" s="210" t="str">
        <f t="shared" si="7"/>
        <v>FALSE</v>
      </c>
      <c r="K139" s="336">
        <v>1</v>
      </c>
      <c r="L139" s="210" t="s">
        <v>1766</v>
      </c>
      <c r="M139" s="317" t="s">
        <v>15</v>
      </c>
      <c r="N139" s="198" t="str">
        <f>VLOOKUP(B139,'HECVAT - Full'!A:E,3,FALSE)</f>
        <v>Yes</v>
      </c>
      <c r="O139" s="364" t="str">
        <f>IF(LEN(VLOOKUP(B139,'Analyst Report'!$A:$I,7,FALSE))= 0,"",VLOOKUP(B139,'Analyst Report'!$A:$I,7,FALSE))</f>
        <v/>
      </c>
      <c r="P139" s="236">
        <f t="shared" si="5"/>
        <v>1</v>
      </c>
      <c r="Q139" s="198">
        <v>15</v>
      </c>
      <c r="R139" s="236">
        <f>IF(LEN(VLOOKUP(B139,'Analyst Report'!$A$30:$I$289,8,FALSE))= 0,"",VLOOKUP(B139,'Analyst Report'!$A$30:$I$289,8,FALSE))</f>
        <v>15</v>
      </c>
      <c r="S139" s="315">
        <f t="shared" si="8"/>
        <v>15</v>
      </c>
      <c r="T139" s="236">
        <f t="shared" si="6"/>
        <v>15</v>
      </c>
      <c r="U139" s="347" t="s">
        <v>2418</v>
      </c>
      <c r="V139" s="347" t="s">
        <v>2418</v>
      </c>
      <c r="W139" s="347" t="s">
        <v>2418</v>
      </c>
      <c r="X139" s="347" t="s">
        <v>2418</v>
      </c>
      <c r="Y139" s="347" t="s">
        <v>2418</v>
      </c>
      <c r="Z139" s="347" t="s">
        <v>2418</v>
      </c>
      <c r="AA139" s="347" t="s">
        <v>2418</v>
      </c>
      <c r="AB139" s="347" t="s">
        <v>2418</v>
      </c>
    </row>
    <row r="140" spans="1:28" ht="290" thickBot="1" x14ac:dyDescent="0.25">
      <c r="A140" s="192">
        <f t="shared" si="9"/>
        <v>123</v>
      </c>
      <c r="B140" s="193" t="s">
        <v>223</v>
      </c>
      <c r="C140" s="193" t="s">
        <v>2296</v>
      </c>
      <c r="D140" s="193" t="str">
        <f>VLOOKUP(B140,'HECVAT - Full'!A$3:D$321,4,TRUE)</f>
        <v>The cryptographic keys for all the platform encrypted resources are opaquely stored in Amazon/Google KMS and are set to rotate at least annually.  Some more sensitives keys are rotated on a monthly basis, or on-demand when we suspect a key might have been compromised.
Data is fully encrypted on a secure network
Data is encrypted in-transit using SHA-256 and RSA 2048
Data is encrypted in transit and at rest</v>
      </c>
      <c r="E140" s="278" t="s">
        <v>2418</v>
      </c>
      <c r="F140" s="278" t="s">
        <v>2764</v>
      </c>
      <c r="G140" s="296" t="s">
        <v>2764</v>
      </c>
      <c r="H140" s="294" t="s">
        <v>3016</v>
      </c>
      <c r="I140" s="295" t="s">
        <v>3017</v>
      </c>
      <c r="J140" s="210" t="str">
        <f t="shared" si="7"/>
        <v>FALSE</v>
      </c>
      <c r="K140" s="336">
        <v>1</v>
      </c>
      <c r="L140" s="210" t="s">
        <v>1766</v>
      </c>
      <c r="M140" s="236" t="s">
        <v>15</v>
      </c>
      <c r="N140" s="198" t="str">
        <f>VLOOKUP(B140,'HECVAT - Full'!A:E,3,FALSE)</f>
        <v>Yes</v>
      </c>
      <c r="O140" s="364" t="str">
        <f>IF(LEN(VLOOKUP(B140,'Analyst Report'!$A:$I,7,FALSE))= 0,"",VLOOKUP(B140,'Analyst Report'!$A:$I,7,FALSE))</f>
        <v/>
      </c>
      <c r="P140" s="236">
        <f t="shared" si="5"/>
        <v>1</v>
      </c>
      <c r="Q140" s="198">
        <v>10</v>
      </c>
      <c r="R140" s="236">
        <f>IF(LEN(VLOOKUP(B140,'Analyst Report'!$A$30:$I$289,8,FALSE))= 0,"",VLOOKUP(B140,'Analyst Report'!$A$30:$I$289,8,FALSE))</f>
        <v>10</v>
      </c>
      <c r="S140" s="315">
        <f t="shared" si="8"/>
        <v>10</v>
      </c>
      <c r="T140" s="236">
        <f t="shared" si="6"/>
        <v>10</v>
      </c>
      <c r="U140" s="347" t="s">
        <v>2418</v>
      </c>
      <c r="V140" s="347" t="s">
        <v>2418</v>
      </c>
      <c r="W140" s="347" t="s">
        <v>2418</v>
      </c>
      <c r="X140" s="347" t="s">
        <v>2418</v>
      </c>
      <c r="Y140" s="347" t="s">
        <v>2418</v>
      </c>
      <c r="Z140" s="347" t="s">
        <v>2418</v>
      </c>
      <c r="AA140" s="347" t="s">
        <v>2418</v>
      </c>
      <c r="AB140" s="347" t="s">
        <v>2418</v>
      </c>
    </row>
    <row r="141" spans="1:28" ht="336" thickBot="1" x14ac:dyDescent="0.2">
      <c r="A141" s="192">
        <f t="shared" si="9"/>
        <v>124</v>
      </c>
      <c r="B141" s="193" t="s">
        <v>224</v>
      </c>
      <c r="C141" s="193" t="s">
        <v>2541</v>
      </c>
      <c r="D141" s="193" t="str">
        <f>VLOOKUP(B141,'HECVAT - Full'!A$3:D$321,4,TRUE)</f>
        <v>We do have a formal media handling policy which covers:
1. Standard Statement
2. Scope and Application of the Standard
3. Definitions
4. Media Handling an Disposal Standard
  a. Management of removable media
  b. Disposal of Media
  c. Physical Media Transfer
5. Enformcement
6. References
For end-of-life, repurposing and data sanitization, we follow the standard DoD process to ensure the integrity of the Institution's data.</v>
      </c>
      <c r="E141" s="262" t="s">
        <v>2418</v>
      </c>
      <c r="F141" s="279" t="s">
        <v>2542</v>
      </c>
      <c r="G141" s="279" t="s">
        <v>2543</v>
      </c>
      <c r="H141" s="288" t="s">
        <v>2544</v>
      </c>
      <c r="I141" s="300" t="s">
        <v>2352</v>
      </c>
      <c r="J141" s="210" t="str">
        <f t="shared" si="7"/>
        <v>FALSE</v>
      </c>
      <c r="K141" s="336">
        <v>1</v>
      </c>
      <c r="L141" s="210" t="s">
        <v>1766</v>
      </c>
      <c r="M141" s="236" t="s">
        <v>15</v>
      </c>
      <c r="N141" s="198" t="str">
        <f>VLOOKUP(B141,'HECVAT - Full'!A:E,3,FALSE)</f>
        <v>Yes</v>
      </c>
      <c r="O141" s="364" t="str">
        <f>IF(LEN(VLOOKUP(B141,'Analyst Report'!$A:$I,7,FALSE))= 0,"",VLOOKUP(B141,'Analyst Report'!$A:$I,7,FALSE))</f>
        <v/>
      </c>
      <c r="P141" s="236">
        <f t="shared" si="5"/>
        <v>1</v>
      </c>
      <c r="Q141" s="198">
        <v>20</v>
      </c>
      <c r="R141" s="236">
        <f>IF(LEN(VLOOKUP(B141,'Analyst Report'!$A$30:$I$289,8,FALSE))= 0,"",VLOOKUP(B141,'Analyst Report'!$A$30:$I$289,8,FALSE))</f>
        <v>20</v>
      </c>
      <c r="S141" s="315">
        <f t="shared" si="8"/>
        <v>20</v>
      </c>
      <c r="T141" s="236">
        <f t="shared" si="6"/>
        <v>20</v>
      </c>
      <c r="U141" s="347" t="s">
        <v>2418</v>
      </c>
      <c r="V141" s="347" t="s">
        <v>2418</v>
      </c>
      <c r="W141" s="347" t="s">
        <v>2418</v>
      </c>
      <c r="X141" s="347" t="s">
        <v>2418</v>
      </c>
      <c r="Y141" s="347" t="s">
        <v>2418</v>
      </c>
      <c r="Z141" s="347" t="s">
        <v>2418</v>
      </c>
      <c r="AA141" s="347" t="s">
        <v>2418</v>
      </c>
      <c r="AB141" s="347" t="s">
        <v>2418</v>
      </c>
    </row>
    <row r="142" spans="1:28" ht="239" thickBot="1" x14ac:dyDescent="0.25">
      <c r="A142" s="192">
        <f t="shared" si="9"/>
        <v>125</v>
      </c>
      <c r="B142" s="193" t="s">
        <v>225</v>
      </c>
      <c r="C142" s="193" t="s">
        <v>2734</v>
      </c>
      <c r="D142" s="193" t="str">
        <f>VLOOKUP(B142,'HECVAT - Full'!A$3:D$321,4,TRUE)</f>
        <v>All media is destroyed based on DoD standards</v>
      </c>
      <c r="E142" s="278" t="s">
        <v>2418</v>
      </c>
      <c r="F142" s="278" t="s">
        <v>2765</v>
      </c>
      <c r="G142" s="296"/>
      <c r="H142" s="294" t="s">
        <v>3018</v>
      </c>
      <c r="I142" s="295" t="s">
        <v>3019</v>
      </c>
      <c r="J142" s="210" t="str">
        <f t="shared" si="7"/>
        <v>FALSE</v>
      </c>
      <c r="K142" s="336"/>
      <c r="L142" s="210"/>
      <c r="M142" s="317" t="s">
        <v>15</v>
      </c>
      <c r="N142" s="198" t="str">
        <f>VLOOKUP(B142,'HECVAT - Full'!A:E,3,FALSE)</f>
        <v>Yes</v>
      </c>
      <c r="O142" s="364" t="str">
        <f>IF(LEN(VLOOKUP(B142,'Analyst Report'!$A:$I,7,FALSE))= 0,"",VLOOKUP(B142,'Analyst Report'!$A:$I,7,FALSE))</f>
        <v/>
      </c>
      <c r="P142" s="236">
        <f t="shared" ref="P142:P185" si="10">IF((O142=""),(IF(ISNUMBER(FIND(M142,N142)), 1, 0)),(IF(ISNUMBER(FIND(M142,O142)), 1, 0)))</f>
        <v>1</v>
      </c>
      <c r="Q142" s="198">
        <v>20</v>
      </c>
      <c r="R142" s="236">
        <f>IF(LEN(VLOOKUP(B142,'Analyst Report'!$A$30:$I$289,8,FALSE))= 0,"",VLOOKUP(B142,'Analyst Report'!$A$30:$I$289,8,FALSE))</f>
        <v>20</v>
      </c>
      <c r="S142" s="315">
        <f t="shared" si="8"/>
        <v>0</v>
      </c>
      <c r="T142" s="236">
        <f t="shared" ref="T142:T185" si="11">P142*S142</f>
        <v>0</v>
      </c>
      <c r="U142" s="347" t="s">
        <v>2418</v>
      </c>
      <c r="V142" s="347" t="s">
        <v>2418</v>
      </c>
      <c r="W142" s="347" t="s">
        <v>2418</v>
      </c>
      <c r="X142" s="347" t="s">
        <v>2418</v>
      </c>
      <c r="Y142" s="347" t="s">
        <v>2418</v>
      </c>
      <c r="Z142" s="347" t="s">
        <v>2418</v>
      </c>
      <c r="AA142" s="347" t="s">
        <v>2418</v>
      </c>
      <c r="AB142" s="347" t="s">
        <v>2418</v>
      </c>
    </row>
    <row r="143" spans="1:28" ht="239" thickBot="1" x14ac:dyDescent="0.25">
      <c r="A143" s="192">
        <f t="shared" si="9"/>
        <v>126</v>
      </c>
      <c r="B143" s="193" t="s">
        <v>226</v>
      </c>
      <c r="C143" s="193" t="s">
        <v>82</v>
      </c>
      <c r="D143" s="193" t="str">
        <f>VLOOKUP(B143,'HECVAT - Full'!A$3:D$321,4,TRUE)</f>
        <v xml:space="preserve">Any data stored in our cloud providers are encrypted at-rest and housed in a separate region from production with security controls in place to restrict access to the devices containing the data, and is climate-controlled to protect from system failures caused by environmental extremes. </v>
      </c>
      <c r="E143" s="278" t="s">
        <v>2418</v>
      </c>
      <c r="F143" s="278" t="s">
        <v>2767</v>
      </c>
      <c r="G143" s="296" t="s">
        <v>2766</v>
      </c>
      <c r="H143" s="297" t="s">
        <v>3018</v>
      </c>
      <c r="I143" s="298" t="s">
        <v>2352</v>
      </c>
      <c r="J143" s="210" t="str">
        <f t="shared" si="7"/>
        <v>TRUE</v>
      </c>
      <c r="K143" s="336">
        <v>1</v>
      </c>
      <c r="L143" s="210" t="s">
        <v>1766</v>
      </c>
      <c r="M143" s="236" t="s">
        <v>15</v>
      </c>
      <c r="N143" s="198" t="str">
        <f>VLOOKUP(B143,'HECVAT - Full'!A:E,3,FALSE)</f>
        <v>Yes</v>
      </c>
      <c r="O143" s="364" t="str">
        <f>IF(LEN(VLOOKUP(B143,'Analyst Report'!$A:$I,7,FALSE))= 0,"",VLOOKUP(B143,'Analyst Report'!$A:$I,7,FALSE))</f>
        <v/>
      </c>
      <c r="P143" s="236">
        <f t="shared" si="10"/>
        <v>1</v>
      </c>
      <c r="Q143" s="198">
        <v>25</v>
      </c>
      <c r="R143" s="236">
        <f>IF(LEN(VLOOKUP(B143,'Analyst Report'!$A$30:$I$289,8,FALSE))= 0,"",VLOOKUP(B143,'Analyst Report'!$A$30:$I$289,8,FALSE))</f>
        <v>25</v>
      </c>
      <c r="S143" s="315">
        <f t="shared" si="8"/>
        <v>25</v>
      </c>
      <c r="T143" s="236">
        <f t="shared" si="11"/>
        <v>25</v>
      </c>
      <c r="U143" s="347" t="s">
        <v>2418</v>
      </c>
      <c r="V143" s="347" t="s">
        <v>2418</v>
      </c>
      <c r="W143" s="347" t="s">
        <v>2418</v>
      </c>
      <c r="X143" s="347" t="s">
        <v>2418</v>
      </c>
      <c r="Y143" s="347" t="s">
        <v>2418</v>
      </c>
      <c r="Z143" s="347" t="s">
        <v>2418</v>
      </c>
      <c r="AA143" s="347" t="s">
        <v>2418</v>
      </c>
      <c r="AB143" s="347" t="s">
        <v>2418</v>
      </c>
    </row>
    <row r="144" spans="1:28" ht="30.75" customHeight="1" thickBot="1" x14ac:dyDescent="0.25">
      <c r="A144" s="192">
        <f t="shared" si="9"/>
        <v>127</v>
      </c>
      <c r="B144" s="193" t="s">
        <v>227</v>
      </c>
      <c r="C144" s="193" t="s">
        <v>21</v>
      </c>
      <c r="D144" s="193" t="str">
        <f>VLOOKUP(B144,'HECVAT - Full'!A$3:D$321,4,TRUE)</f>
        <v>Liaison performs all services in compliance with all applicable laws and regulations, including the Family Educational Rights and Privacy Act (20 USC §1232g) (FERPA). FERPA is a federal law in the United States that protects the privacy of students' personally identifiable information (PII). Under FERPA, Liaison is considered to be a third-party vendor. 
Liaison only discloses information to authorized representatives of the schools. We obtain student consent to the disclosure of the information in the consent forms filed at set up.
All evaluation data, reports, files, surveys, and archived files are the property of the Institution. Institution can receive aggregated, anonymous, grouped data reports. These reports only contain data from users who have given their permission to release their demographic and/or performance data for anonymous aggregated use by Institution.</v>
      </c>
      <c r="E144" s="278" t="s">
        <v>2418</v>
      </c>
      <c r="F144" s="278" t="s">
        <v>2769</v>
      </c>
      <c r="G144" s="296" t="s">
        <v>2768</v>
      </c>
      <c r="H144" s="294" t="s">
        <v>3020</v>
      </c>
      <c r="I144" s="295" t="s">
        <v>3021</v>
      </c>
      <c r="J144" s="210" t="str">
        <f t="shared" si="7"/>
        <v>FALSE</v>
      </c>
      <c r="K144" s="336">
        <v>1</v>
      </c>
      <c r="L144" s="210" t="s">
        <v>1766</v>
      </c>
      <c r="M144" s="236" t="s">
        <v>15</v>
      </c>
      <c r="N144" s="198" t="str">
        <f>VLOOKUP(B144,'HECVAT - Full'!A:E,3,FALSE)</f>
        <v>Yes</v>
      </c>
      <c r="O144" s="364" t="str">
        <f>IF(LEN(VLOOKUP(B144,'Analyst Report'!$A:$I,7,FALSE))= 0,"",VLOOKUP(B144,'Analyst Report'!$A:$I,7,FALSE))</f>
        <v/>
      </c>
      <c r="P144" s="236">
        <f t="shared" si="10"/>
        <v>1</v>
      </c>
      <c r="Q144" s="198">
        <v>15</v>
      </c>
      <c r="R144" s="236">
        <f>IF(LEN(VLOOKUP(B144,'Analyst Report'!$A$30:$I$289,8,FALSE))= 0,"",VLOOKUP(B144,'Analyst Report'!$A$30:$I$289,8,FALSE))</f>
        <v>15</v>
      </c>
      <c r="S144" s="315">
        <f t="shared" si="8"/>
        <v>15</v>
      </c>
      <c r="T144" s="236">
        <f t="shared" si="11"/>
        <v>15</v>
      </c>
      <c r="U144" s="347" t="s">
        <v>2418</v>
      </c>
      <c r="V144" s="347" t="s">
        <v>2418</v>
      </c>
      <c r="W144" s="347" t="s">
        <v>2418</v>
      </c>
      <c r="X144" s="347" t="s">
        <v>2418</v>
      </c>
      <c r="Y144" s="347" t="s">
        <v>2418</v>
      </c>
      <c r="Z144" s="347" t="s">
        <v>2418</v>
      </c>
      <c r="AA144" s="347" t="s">
        <v>2418</v>
      </c>
      <c r="AB144" s="347" t="s">
        <v>2418</v>
      </c>
    </row>
    <row r="145" spans="1:28" ht="177" thickBot="1" x14ac:dyDescent="0.2">
      <c r="A145" s="192">
        <f t="shared" si="9"/>
        <v>128</v>
      </c>
      <c r="B145" s="193" t="s">
        <v>228</v>
      </c>
      <c r="C145" s="193" t="s">
        <v>2677</v>
      </c>
      <c r="D145" s="193" t="str">
        <f>VLOOKUP(B145,'HECVAT - Full'!A$3:D$321,4,TRUE)</f>
        <v>Access to production data is limited to a few individuals that need access to troubleshoot or correct data issues.  Access to customer data is restricted and auditable.</v>
      </c>
      <c r="E145" s="262" t="s">
        <v>2418</v>
      </c>
      <c r="F145" s="262"/>
      <c r="G145" s="279" t="s">
        <v>2545</v>
      </c>
      <c r="H145" s="264" t="s">
        <v>2546</v>
      </c>
      <c r="I145" s="265" t="s">
        <v>2547</v>
      </c>
      <c r="J145" s="210" t="str">
        <f t="shared" si="7"/>
        <v>FALSE</v>
      </c>
      <c r="K145" s="336">
        <v>1</v>
      </c>
      <c r="L145" s="210" t="s">
        <v>1766</v>
      </c>
      <c r="M145" s="236" t="s">
        <v>15</v>
      </c>
      <c r="N145" s="198" t="str">
        <f>VLOOKUP(B145,'HECVAT - Full'!A:E,3,FALSE)</f>
        <v>Yes</v>
      </c>
      <c r="O145" s="364" t="str">
        <f>IF(LEN(VLOOKUP(B145,'Analyst Report'!$A:$I,7,FALSE))= 0,"",VLOOKUP(B145,'Analyst Report'!$A:$I,7,FALSE))</f>
        <v/>
      </c>
      <c r="P145" s="236">
        <f t="shared" si="10"/>
        <v>1</v>
      </c>
      <c r="Q145" s="198">
        <v>20</v>
      </c>
      <c r="R145" s="236">
        <f>IF(LEN(VLOOKUP(B145,'Analyst Report'!$A$30:$I$289,8,FALSE))= 0,"",VLOOKUP(B145,'Analyst Report'!$A$30:$I$289,8,FALSE))</f>
        <v>20</v>
      </c>
      <c r="S145" s="315">
        <f t="shared" si="8"/>
        <v>20</v>
      </c>
      <c r="T145" s="236">
        <f t="shared" si="11"/>
        <v>20</v>
      </c>
      <c r="U145" s="347" t="s">
        <v>2418</v>
      </c>
      <c r="V145" s="347" t="s">
        <v>2418</v>
      </c>
      <c r="W145" s="347" t="s">
        <v>2418</v>
      </c>
      <c r="X145" s="347" t="s">
        <v>2418</v>
      </c>
      <c r="Y145" s="347" t="s">
        <v>2418</v>
      </c>
      <c r="Z145" s="347" t="s">
        <v>2418</v>
      </c>
      <c r="AA145" s="347" t="s">
        <v>2418</v>
      </c>
      <c r="AB145" s="347" t="s">
        <v>2418</v>
      </c>
    </row>
    <row r="146" spans="1:28" ht="290" thickBot="1" x14ac:dyDescent="0.25">
      <c r="A146" s="192">
        <f t="shared" si="9"/>
        <v>129</v>
      </c>
      <c r="B146" s="193" t="s">
        <v>229</v>
      </c>
      <c r="C146" s="193" t="s">
        <v>2644</v>
      </c>
      <c r="D146" s="193" t="str">
        <f>VLOOKUP(B146,'HECVAT - Full'!A$3:D$321,4,TRUE)</f>
        <v xml:space="preserve">We use next generation XDR technology that is in constant cloud contact for security issues detected, VPNs, and Multi-Factor access are all required for any Liaison account. </v>
      </c>
      <c r="E146" s="278" t="s">
        <v>2418</v>
      </c>
      <c r="F146" s="278"/>
      <c r="G146" s="296" t="s">
        <v>3024</v>
      </c>
      <c r="H146" s="297" t="s">
        <v>3022</v>
      </c>
      <c r="I146" s="353" t="s">
        <v>3023</v>
      </c>
      <c r="J146" s="210" t="str">
        <f t="shared" si="7"/>
        <v>FALSE</v>
      </c>
      <c r="K146" s="336">
        <v>1</v>
      </c>
      <c r="L146" s="210" t="s">
        <v>1766</v>
      </c>
      <c r="M146" s="236" t="s">
        <v>15</v>
      </c>
      <c r="N146" s="198" t="str">
        <f>VLOOKUP(B146,'HECVAT - Full'!A:E,3,FALSE)</f>
        <v>Yes</v>
      </c>
      <c r="O146" s="364" t="str">
        <f>IF(LEN(VLOOKUP(B146,'Analyst Report'!$A:$I,7,FALSE))= 0,"",VLOOKUP(B146,'Analyst Report'!$A:$I,7,FALSE))</f>
        <v/>
      </c>
      <c r="P146" s="236">
        <f t="shared" si="10"/>
        <v>1</v>
      </c>
      <c r="Q146" s="198">
        <v>20</v>
      </c>
      <c r="R146" s="236">
        <f>IF(LEN(VLOOKUP(B146,'Analyst Report'!$A$30:$I$289,8,FALSE))= 0,"",VLOOKUP(B146,'Analyst Report'!$A$30:$I$289,8,FALSE))</f>
        <v>20</v>
      </c>
      <c r="S146" s="315">
        <f t="shared" si="8"/>
        <v>20</v>
      </c>
      <c r="T146" s="236">
        <f t="shared" si="11"/>
        <v>20</v>
      </c>
      <c r="U146" s="347" t="s">
        <v>2418</v>
      </c>
      <c r="V146" s="347" t="s">
        <v>2418</v>
      </c>
      <c r="W146" s="347" t="s">
        <v>2418</v>
      </c>
      <c r="X146" s="347" t="s">
        <v>2418</v>
      </c>
      <c r="Y146" s="347" t="s">
        <v>2418</v>
      </c>
      <c r="Z146" s="347" t="s">
        <v>2418</v>
      </c>
      <c r="AA146" s="347" t="s">
        <v>2418</v>
      </c>
      <c r="AB146" s="347" t="s">
        <v>2418</v>
      </c>
    </row>
    <row r="147" spans="1:28" ht="396" thickBot="1" x14ac:dyDescent="0.2">
      <c r="A147" s="192">
        <f t="shared" si="9"/>
        <v>130</v>
      </c>
      <c r="B147" s="193" t="s">
        <v>230</v>
      </c>
      <c r="C147" s="193" t="s">
        <v>404</v>
      </c>
      <c r="D147" s="193" t="str">
        <f>VLOOKUP(B147,'HECVAT - Full'!A$3:D$321,4,TRUE)</f>
        <v>We can furnished the reports upon mutually executed NDA</v>
      </c>
      <c r="E147" s="266" t="s">
        <v>2418</v>
      </c>
      <c r="F147" s="204"/>
      <c r="G147" s="204" t="s">
        <v>2770</v>
      </c>
      <c r="H147" s="195" t="s">
        <v>3025</v>
      </c>
      <c r="I147" s="354" t="s">
        <v>3026</v>
      </c>
      <c r="J147" s="210" t="str">
        <f t="shared" ref="J147:J185" si="12">IF(S147&gt;20,"TRUE","FALSE")</f>
        <v>FALSE</v>
      </c>
      <c r="K147" s="336">
        <f>IF(OR(N$24="2",N$24="3",N$24="7"),1,0)</f>
        <v>1</v>
      </c>
      <c r="L147" s="210" t="s">
        <v>1767</v>
      </c>
      <c r="M147" s="236" t="s">
        <v>15</v>
      </c>
      <c r="N147" s="198" t="str">
        <f>VLOOKUP(B147,'HECVAT - Full'!A:E,3,FALSE)</f>
        <v>Yes</v>
      </c>
      <c r="O147" s="364" t="str">
        <f>IF(LEN(VLOOKUP(B147,'Analyst Report'!$A:$I,7,FALSE))= 0,"",VLOOKUP(B147,'Analyst Report'!$A:$I,7,FALSE))</f>
        <v/>
      </c>
      <c r="P147" s="236">
        <f t="shared" si="10"/>
        <v>1</v>
      </c>
      <c r="Q147" s="198">
        <v>20</v>
      </c>
      <c r="R147" s="236">
        <f>IF(LEN(VLOOKUP(B147,'Analyst Report'!$A$30:$I$289,8,FALSE))= 0,"",VLOOKUP(B147,'Analyst Report'!$A$30:$I$289,8,FALSE))</f>
        <v>20</v>
      </c>
      <c r="S147" s="315">
        <f t="shared" si="8"/>
        <v>20</v>
      </c>
      <c r="T147" s="236">
        <f t="shared" si="11"/>
        <v>20</v>
      </c>
      <c r="U147" s="347" t="s">
        <v>2418</v>
      </c>
      <c r="V147" s="347" t="s">
        <v>2418</v>
      </c>
      <c r="W147" s="347" t="s">
        <v>2418</v>
      </c>
      <c r="X147" s="347" t="s">
        <v>2418</v>
      </c>
      <c r="Y147" s="347" t="s">
        <v>2418</v>
      </c>
      <c r="Z147" s="347" t="s">
        <v>2418</v>
      </c>
      <c r="AA147" s="347" t="s">
        <v>2418</v>
      </c>
      <c r="AB147" s="347" t="s">
        <v>2418</v>
      </c>
    </row>
    <row r="148" spans="1:28" ht="305" thickBot="1" x14ac:dyDescent="0.2">
      <c r="A148" s="192">
        <f t="shared" si="9"/>
        <v>131</v>
      </c>
      <c r="B148" s="193" t="s">
        <v>231</v>
      </c>
      <c r="C148" s="193" t="s">
        <v>2833</v>
      </c>
      <c r="D148" s="193" t="str">
        <f>VLOOKUP(B148,'HECVAT - Full'!A$3:D$321,4,TRUE)</f>
        <v>AWS, Google, Armor Cloud and Salesforce have mutliple datacenters from where we can host the data.</v>
      </c>
      <c r="E148" s="261" t="s">
        <v>2625</v>
      </c>
      <c r="F148" s="262" t="s">
        <v>2626</v>
      </c>
      <c r="G148" s="263"/>
      <c r="H148" s="264" t="s">
        <v>2834</v>
      </c>
      <c r="I148" s="265" t="s">
        <v>2835</v>
      </c>
      <c r="J148" s="210" t="str">
        <f t="shared" si="12"/>
        <v>FALSE</v>
      </c>
      <c r="K148" s="336">
        <v>1</v>
      </c>
      <c r="L148" s="210" t="s">
        <v>1767</v>
      </c>
      <c r="M148" s="236" t="s">
        <v>15</v>
      </c>
      <c r="N148" s="198" t="str">
        <f>VLOOKUP(B148,'HECVAT - Full'!A:E,3,FALSE)</f>
        <v>Yes</v>
      </c>
      <c r="O148" s="364" t="str">
        <f>IF(LEN(VLOOKUP(B148,'Analyst Report'!$A:$I,7,FALSE))= 0,"",VLOOKUP(B148,'Analyst Report'!$A:$I,7,FALSE))</f>
        <v/>
      </c>
      <c r="P148" s="236">
        <f t="shared" si="10"/>
        <v>1</v>
      </c>
      <c r="Q148" s="198">
        <v>20</v>
      </c>
      <c r="R148" s="236">
        <f>IF(LEN(VLOOKUP(B148,'Analyst Report'!$A$30:$I$289,8,FALSE))= 0,"",VLOOKUP(B148,'Analyst Report'!$A$30:$I$289,8,FALSE))</f>
        <v>20</v>
      </c>
      <c r="S148" s="315">
        <f t="shared" si="8"/>
        <v>20</v>
      </c>
      <c r="T148" s="236">
        <f t="shared" si="11"/>
        <v>20</v>
      </c>
      <c r="U148" s="347" t="s">
        <v>2418</v>
      </c>
      <c r="V148" s="347" t="s">
        <v>2418</v>
      </c>
      <c r="W148" s="347" t="s">
        <v>2418</v>
      </c>
      <c r="X148" s="347" t="s">
        <v>2418</v>
      </c>
      <c r="Y148" s="347" t="s">
        <v>2418</v>
      </c>
      <c r="Z148" s="347" t="s">
        <v>2418</v>
      </c>
      <c r="AA148" s="347" t="s">
        <v>2418</v>
      </c>
      <c r="AB148" s="347" t="s">
        <v>2418</v>
      </c>
    </row>
    <row r="149" spans="1:28" ht="161" thickBot="1" x14ac:dyDescent="0.2">
      <c r="A149" s="192">
        <f t="shared" si="9"/>
        <v>132</v>
      </c>
      <c r="B149" s="193" t="s">
        <v>232</v>
      </c>
      <c r="C149" s="193" t="s">
        <v>2372</v>
      </c>
      <c r="D149" s="193">
        <f>VLOOKUP(B149,'HECVAT - Full'!A$3:D$321,4,TRUE)</f>
        <v>0</v>
      </c>
      <c r="E149" s="266" t="s">
        <v>2418</v>
      </c>
      <c r="F149" s="266" t="s">
        <v>2772</v>
      </c>
      <c r="G149" s="266" t="s">
        <v>2771</v>
      </c>
      <c r="H149" s="195" t="s">
        <v>3027</v>
      </c>
      <c r="I149" s="195" t="s">
        <v>3028</v>
      </c>
      <c r="J149" s="210" t="str">
        <f t="shared" si="12"/>
        <v>FALSE</v>
      </c>
      <c r="K149" s="336">
        <f>IF(OR(N$24="1",N$24="2"),1,0)</f>
        <v>0</v>
      </c>
      <c r="L149" s="210" t="s">
        <v>1767</v>
      </c>
      <c r="M149" s="317" t="s">
        <v>15</v>
      </c>
      <c r="N149" s="198">
        <f>VLOOKUP(B149,'HECVAT - Full'!A:E,3,FALSE)</f>
        <v>0</v>
      </c>
      <c r="O149" s="364" t="str">
        <f>IF(LEN(VLOOKUP(B149,'Analyst Report'!$A:$I,7,FALSE))= 0,"",VLOOKUP(B149,'Analyst Report'!$A:$I,7,FALSE))</f>
        <v/>
      </c>
      <c r="P149" s="236">
        <f t="shared" si="10"/>
        <v>0</v>
      </c>
      <c r="Q149" s="198">
        <v>20</v>
      </c>
      <c r="R149" s="236">
        <f>IF(LEN(VLOOKUP(B149,'Analyst Report'!$A$30:$I$289,8,FALSE))= 0,"",VLOOKUP(B149,'Analyst Report'!$A$30:$I$289,8,FALSE))</f>
        <v>20</v>
      </c>
      <c r="S149" s="315">
        <f t="shared" si="8"/>
        <v>0</v>
      </c>
      <c r="T149" s="236">
        <f t="shared" si="11"/>
        <v>0</v>
      </c>
      <c r="U149" s="347" t="s">
        <v>2418</v>
      </c>
      <c r="V149" s="347" t="s">
        <v>2418</v>
      </c>
      <c r="W149" s="347" t="s">
        <v>2418</v>
      </c>
      <c r="X149" s="347" t="s">
        <v>2418</v>
      </c>
      <c r="Y149" s="347" t="s">
        <v>2418</v>
      </c>
      <c r="Z149" s="347" t="s">
        <v>2418</v>
      </c>
      <c r="AA149" s="347" t="s">
        <v>2418</v>
      </c>
      <c r="AB149" s="347" t="s">
        <v>2418</v>
      </c>
    </row>
    <row r="150" spans="1:28" ht="193" thickBot="1" x14ac:dyDescent="0.2">
      <c r="A150" s="192">
        <f t="shared" si="9"/>
        <v>133</v>
      </c>
      <c r="B150" s="193" t="s">
        <v>233</v>
      </c>
      <c r="C150" s="193" t="s">
        <v>22</v>
      </c>
      <c r="D150" s="193">
        <f>VLOOKUP(B150,'HECVAT - Full'!A$3:D$321,4,TRUE)</f>
        <v>0</v>
      </c>
      <c r="E150" s="266" t="s">
        <v>2418</v>
      </c>
      <c r="F150" s="266" t="s">
        <v>2774</v>
      </c>
      <c r="G150" s="266" t="s">
        <v>2773</v>
      </c>
      <c r="H150" s="195" t="s">
        <v>3029</v>
      </c>
      <c r="I150" s="195" t="s">
        <v>3030</v>
      </c>
      <c r="J150" s="210" t="str">
        <f t="shared" si="12"/>
        <v>FALSE</v>
      </c>
      <c r="K150" s="336">
        <f>IF(OR(N$24="1",N$24="2"),1,0)</f>
        <v>0</v>
      </c>
      <c r="L150" s="210" t="s">
        <v>1767</v>
      </c>
      <c r="M150" s="236" t="s">
        <v>15</v>
      </c>
      <c r="N150" s="198">
        <f>VLOOKUP(B150,'HECVAT - Full'!A:E,3,FALSE)</f>
        <v>0</v>
      </c>
      <c r="O150" s="364" t="str">
        <f>IF(LEN(VLOOKUP(B150,'Analyst Report'!$A:$I,7,FALSE))= 0,"",VLOOKUP(B150,'Analyst Report'!$A:$I,7,FALSE))</f>
        <v/>
      </c>
      <c r="P150" s="236">
        <f t="shared" si="10"/>
        <v>0</v>
      </c>
      <c r="Q150" s="198">
        <v>20</v>
      </c>
      <c r="R150" s="236">
        <f>IF(LEN(VLOOKUP(B150,'Analyst Report'!$A$30:$I$289,8,FALSE))= 0,"",VLOOKUP(B150,'Analyst Report'!$A$30:$I$289,8,FALSE))</f>
        <v>20</v>
      </c>
      <c r="S150" s="315">
        <f t="shared" si="8"/>
        <v>0</v>
      </c>
      <c r="T150" s="236">
        <f t="shared" si="11"/>
        <v>0</v>
      </c>
      <c r="U150" s="347" t="s">
        <v>2418</v>
      </c>
      <c r="V150" s="347" t="s">
        <v>2418</v>
      </c>
      <c r="W150" s="347" t="s">
        <v>2418</v>
      </c>
      <c r="X150" s="347" t="s">
        <v>2418</v>
      </c>
      <c r="Y150" s="347" t="s">
        <v>2418</v>
      </c>
      <c r="Z150" s="347" t="s">
        <v>2418</v>
      </c>
      <c r="AA150" s="347" t="s">
        <v>2418</v>
      </c>
      <c r="AB150" s="347" t="s">
        <v>2418</v>
      </c>
    </row>
    <row r="151" spans="1:28" ht="193" thickBot="1" x14ac:dyDescent="0.2">
      <c r="A151" s="192">
        <f t="shared" ref="A151:A214" si="13">A150+1</f>
        <v>134</v>
      </c>
      <c r="B151" s="193" t="s">
        <v>234</v>
      </c>
      <c r="C151" s="193" t="s">
        <v>2297</v>
      </c>
      <c r="D151" s="193">
        <f>VLOOKUP(B151,'HECVAT - Full'!A$3:D$321,4,TRUE)</f>
        <v>0</v>
      </c>
      <c r="E151" s="266" t="s">
        <v>2418</v>
      </c>
      <c r="F151" s="204" t="s">
        <v>2775</v>
      </c>
      <c r="G151" s="204"/>
      <c r="H151" s="195" t="s">
        <v>3029</v>
      </c>
      <c r="I151" s="195" t="s">
        <v>3030</v>
      </c>
      <c r="J151" s="210" t="str">
        <f t="shared" si="12"/>
        <v>FALSE</v>
      </c>
      <c r="K151" s="336">
        <f>IF(OR(N$24="1",N$24="2"),1,0)</f>
        <v>0</v>
      </c>
      <c r="L151" s="210" t="s">
        <v>1767</v>
      </c>
      <c r="M151" s="236" t="s">
        <v>15</v>
      </c>
      <c r="N151" s="198">
        <f>VLOOKUP(B151,'HECVAT - Full'!A:E,3,FALSE)</f>
        <v>0</v>
      </c>
      <c r="O151" s="364" t="str">
        <f>IF(LEN(VLOOKUP(B151,'Analyst Report'!$A:$I,7,FALSE))= 0,"",VLOOKUP(B151,'Analyst Report'!$A:$I,7,FALSE))</f>
        <v/>
      </c>
      <c r="P151" s="236">
        <f t="shared" si="10"/>
        <v>0</v>
      </c>
      <c r="Q151" s="198">
        <v>25</v>
      </c>
      <c r="R151" s="236">
        <f>IF(LEN(VLOOKUP(B151,'Analyst Report'!$A$30:$I$289,8,FALSE))= 0,"",VLOOKUP(B151,'Analyst Report'!$A$30:$I$289,8,FALSE))</f>
        <v>25</v>
      </c>
      <c r="S151" s="315">
        <f t="shared" si="8"/>
        <v>0</v>
      </c>
      <c r="T151" s="236">
        <f t="shared" si="11"/>
        <v>0</v>
      </c>
      <c r="U151" s="347" t="s">
        <v>2418</v>
      </c>
      <c r="V151" s="347" t="s">
        <v>2418</v>
      </c>
      <c r="W151" s="347" t="s">
        <v>2418</v>
      </c>
      <c r="X151" s="347" t="s">
        <v>2418</v>
      </c>
      <c r="Y151" s="347" t="s">
        <v>2418</v>
      </c>
      <c r="Z151" s="347" t="s">
        <v>2418</v>
      </c>
      <c r="AA151" s="347" t="s">
        <v>2418</v>
      </c>
      <c r="AB151" s="347" t="s">
        <v>2418</v>
      </c>
    </row>
    <row r="152" spans="1:28" ht="61" thickBot="1" x14ac:dyDescent="0.2">
      <c r="A152" s="192">
        <f t="shared" si="13"/>
        <v>135</v>
      </c>
      <c r="B152" s="193" t="s">
        <v>235</v>
      </c>
      <c r="C152" s="193" t="s">
        <v>23</v>
      </c>
      <c r="D152" s="193" t="str">
        <f>VLOOKUP(B152,'HECVAT - Full'!A$3:D$321,4,TRUE)</f>
        <v>Typically, East region is production and West region is secondary site.</v>
      </c>
      <c r="E152" s="266" t="s">
        <v>2418</v>
      </c>
      <c r="F152" s="266" t="s">
        <v>2777</v>
      </c>
      <c r="G152" s="266" t="s">
        <v>2776</v>
      </c>
      <c r="H152" s="195"/>
      <c r="I152" s="195"/>
      <c r="J152" s="210" t="str">
        <f t="shared" si="12"/>
        <v>FALSE</v>
      </c>
      <c r="K152" s="336">
        <v>1</v>
      </c>
      <c r="L152" s="210" t="s">
        <v>1767</v>
      </c>
      <c r="M152" s="236" t="s">
        <v>15</v>
      </c>
      <c r="N152" s="198" t="str">
        <f>VLOOKUP(B152,'HECVAT - Full'!A:E,3,FALSE)</f>
        <v>Yes</v>
      </c>
      <c r="O152" s="364" t="str">
        <f>IF(LEN(VLOOKUP(B152,'Analyst Report'!$A:$I,7,FALSE))= 0,"",VLOOKUP(B152,'Analyst Report'!$A:$I,7,FALSE))</f>
        <v/>
      </c>
      <c r="P152" s="236">
        <f t="shared" si="10"/>
        <v>1</v>
      </c>
      <c r="Q152" s="198">
        <v>20</v>
      </c>
      <c r="R152" s="236">
        <f>IF(LEN(VLOOKUP(B152,'Analyst Report'!$A$30:$I$289,8,FALSE))= 0,"",VLOOKUP(B152,'Analyst Report'!$A$30:$I$289,8,FALSE))</f>
        <v>20</v>
      </c>
      <c r="S152" s="315">
        <f t="shared" ref="S152:S213" si="14">(IF((ISNUMBER(R152)),R152,Q152))*K152</f>
        <v>20</v>
      </c>
      <c r="T152" s="236">
        <f t="shared" si="11"/>
        <v>20</v>
      </c>
      <c r="U152" s="347" t="s">
        <v>2418</v>
      </c>
      <c r="V152" s="347" t="s">
        <v>2418</v>
      </c>
      <c r="W152" s="347" t="s">
        <v>2418</v>
      </c>
      <c r="X152" s="347" t="s">
        <v>2418</v>
      </c>
      <c r="Y152" s="347" t="s">
        <v>2418</v>
      </c>
      <c r="Z152" s="347" t="s">
        <v>2418</v>
      </c>
      <c r="AA152" s="347" t="s">
        <v>2418</v>
      </c>
      <c r="AB152" s="347" t="s">
        <v>2418</v>
      </c>
    </row>
    <row r="153" spans="1:28" ht="193" thickBot="1" x14ac:dyDescent="0.2">
      <c r="A153" s="192">
        <f t="shared" si="13"/>
        <v>136</v>
      </c>
      <c r="B153" s="193" t="s">
        <v>236</v>
      </c>
      <c r="C153" s="193" t="s">
        <v>2272</v>
      </c>
      <c r="D153" s="193" t="str">
        <f>VLOOKUP(B153,'HECVAT - Full'!A$3:D$321,4,TRUE)</f>
        <v>We control the residency of all our data.  We have controls in place to prevent the use of non-approved regions.</v>
      </c>
      <c r="E153" s="266" t="s">
        <v>2418</v>
      </c>
      <c r="F153" s="266" t="s">
        <v>2418</v>
      </c>
      <c r="G153" s="204" t="s">
        <v>2778</v>
      </c>
      <c r="H153" s="195" t="s">
        <v>3012</v>
      </c>
      <c r="I153" s="195" t="s">
        <v>3013</v>
      </c>
      <c r="J153" s="210" t="str">
        <f t="shared" si="12"/>
        <v>FALSE</v>
      </c>
      <c r="K153" s="336">
        <f>IF(N$24="1",0,1)</f>
        <v>1</v>
      </c>
      <c r="L153" s="210" t="s">
        <v>1767</v>
      </c>
      <c r="M153" s="236" t="s">
        <v>15</v>
      </c>
      <c r="N153" s="198" t="str">
        <f>VLOOKUP(B153,'HECVAT - Full'!A:E,3,FALSE)</f>
        <v>Other</v>
      </c>
      <c r="O153" s="364" t="str">
        <f>IF(LEN(VLOOKUP(B153,'Analyst Report'!$A:$I,7,FALSE))= 0,"",VLOOKUP(B153,'Analyst Report'!$A:$I,7,FALSE))</f>
        <v/>
      </c>
      <c r="P153" s="236">
        <f t="shared" si="10"/>
        <v>0</v>
      </c>
      <c r="Q153" s="198">
        <v>20</v>
      </c>
      <c r="R153" s="236">
        <f>IF(LEN(VLOOKUP(B153,'Analyst Report'!$A$30:$I$289,8,FALSE))= 0,"",VLOOKUP(B153,'Analyst Report'!$A$30:$I$289,8,FALSE))</f>
        <v>20</v>
      </c>
      <c r="S153" s="315">
        <f t="shared" si="14"/>
        <v>20</v>
      </c>
      <c r="T153" s="236">
        <f t="shared" si="11"/>
        <v>0</v>
      </c>
      <c r="U153" s="347" t="s">
        <v>2418</v>
      </c>
      <c r="V153" s="347" t="s">
        <v>2418</v>
      </c>
      <c r="W153" s="347" t="s">
        <v>2418</v>
      </c>
      <c r="X153" s="347" t="s">
        <v>2418</v>
      </c>
      <c r="Y153" s="347" t="s">
        <v>2418</v>
      </c>
      <c r="Z153" s="347" t="s">
        <v>2418</v>
      </c>
      <c r="AA153" s="347" t="s">
        <v>2418</v>
      </c>
      <c r="AB153" s="347" t="s">
        <v>2418</v>
      </c>
    </row>
    <row r="154" spans="1:28" ht="81" thickBot="1" x14ac:dyDescent="0.2">
      <c r="A154" s="192">
        <f t="shared" si="13"/>
        <v>137</v>
      </c>
      <c r="B154" s="193" t="s">
        <v>237</v>
      </c>
      <c r="C154" s="193" t="s">
        <v>81</v>
      </c>
      <c r="D154" s="193">
        <f>VLOOKUP(B154,'HECVAT - Full'!A$3:D$321,4,TRUE)</f>
        <v>0</v>
      </c>
      <c r="E154" s="204" t="s">
        <v>2779</v>
      </c>
      <c r="F154" s="266" t="s">
        <v>2418</v>
      </c>
      <c r="G154" s="266" t="s">
        <v>2418</v>
      </c>
      <c r="H154" s="195" t="s">
        <v>3031</v>
      </c>
      <c r="I154" s="195" t="s">
        <v>3032</v>
      </c>
      <c r="J154" s="210" t="str">
        <f t="shared" si="12"/>
        <v>FALSE</v>
      </c>
      <c r="K154" s="336">
        <f>IF(OR(N$24="1",N$24="2"),1,0)</f>
        <v>0</v>
      </c>
      <c r="L154" s="210" t="s">
        <v>1767</v>
      </c>
      <c r="M154" s="236" t="s">
        <v>15</v>
      </c>
      <c r="N154" s="198">
        <f>VLOOKUP(B154,'HECVAT - Full'!A:E,3,FALSE)</f>
        <v>0</v>
      </c>
      <c r="O154" s="364" t="str">
        <f>IF(LEN(VLOOKUP(B154,'Analyst Report'!$A:$I,7,FALSE))= 0,"",VLOOKUP(B154,'Analyst Report'!$A:$I,7,FALSE))</f>
        <v/>
      </c>
      <c r="P154" s="236">
        <f t="shared" si="10"/>
        <v>0</v>
      </c>
      <c r="Q154" s="198">
        <v>20</v>
      </c>
      <c r="R154" s="236">
        <f>IF(LEN(VLOOKUP(B154,'Analyst Report'!$A$30:$I$289,8,FALSE))= 0,"",VLOOKUP(B154,'Analyst Report'!$A$30:$I$289,8,FALSE))</f>
        <v>20</v>
      </c>
      <c r="S154" s="315">
        <f t="shared" si="14"/>
        <v>0</v>
      </c>
      <c r="T154" s="236">
        <f t="shared" si="11"/>
        <v>0</v>
      </c>
      <c r="U154" s="347" t="s">
        <v>2418</v>
      </c>
      <c r="V154" s="347" t="s">
        <v>2418</v>
      </c>
      <c r="W154" s="347" t="s">
        <v>2418</v>
      </c>
      <c r="X154" s="347" t="s">
        <v>2418</v>
      </c>
      <c r="Y154" s="347" t="s">
        <v>2418</v>
      </c>
      <c r="Z154" s="347" t="s">
        <v>2418</v>
      </c>
      <c r="AA154" s="347" t="s">
        <v>2418</v>
      </c>
      <c r="AB154" s="347" t="s">
        <v>2418</v>
      </c>
    </row>
    <row r="155" spans="1:28" ht="97" thickBot="1" x14ac:dyDescent="0.2">
      <c r="A155" s="192">
        <f t="shared" si="13"/>
        <v>138</v>
      </c>
      <c r="B155" s="193" t="s">
        <v>238</v>
      </c>
      <c r="C155" s="193" t="s">
        <v>370</v>
      </c>
      <c r="D155" s="193" t="str">
        <f>VLOOKUP(B155,'HECVAT - Full'!A$3:D$321,4,TRUE)</f>
        <v xml:space="preserve">Liaison utilizes the most high-availability data centers available in the form of redundant and geographically dispersed services as well as Tier 3 SOC-2 Type II certified physical data center(s). </v>
      </c>
      <c r="E155" s="266" t="s">
        <v>2418</v>
      </c>
      <c r="F155" s="266" t="s">
        <v>2781</v>
      </c>
      <c r="G155" s="266" t="s">
        <v>2780</v>
      </c>
      <c r="H155" s="195" t="s">
        <v>2911</v>
      </c>
      <c r="I155" s="195" t="s">
        <v>2912</v>
      </c>
      <c r="J155" s="210" t="str">
        <f t="shared" si="12"/>
        <v>FALSE</v>
      </c>
      <c r="K155" s="336">
        <v>1</v>
      </c>
      <c r="L155" s="210" t="s">
        <v>1767</v>
      </c>
      <c r="M155" s="236" t="s">
        <v>15</v>
      </c>
      <c r="N155" s="198" t="str">
        <f>VLOOKUP(B155,'HECVAT - Full'!A:E,3,FALSE)</f>
        <v>Yes</v>
      </c>
      <c r="O155" s="364" t="str">
        <f>IF(LEN(VLOOKUP(B155,'Analyst Report'!$A:$I,7,FALSE))= 0,"",VLOOKUP(B155,'Analyst Report'!$A:$I,7,FALSE))</f>
        <v/>
      </c>
      <c r="P155" s="236">
        <f t="shared" si="10"/>
        <v>1</v>
      </c>
      <c r="Q155" s="198">
        <v>20</v>
      </c>
      <c r="R155" s="236">
        <f>IF(LEN(VLOOKUP(B155,'Analyst Report'!$A$30:$I$289,8,FALSE))= 0,"",VLOOKUP(B155,'Analyst Report'!$A$30:$I$289,8,FALSE))</f>
        <v>20</v>
      </c>
      <c r="S155" s="315">
        <f t="shared" si="14"/>
        <v>20</v>
      </c>
      <c r="T155" s="236">
        <f t="shared" si="11"/>
        <v>20</v>
      </c>
      <c r="U155" s="347" t="s">
        <v>2418</v>
      </c>
      <c r="V155" s="347" t="s">
        <v>2418</v>
      </c>
      <c r="W155" s="347" t="s">
        <v>2418</v>
      </c>
      <c r="X155" s="347" t="s">
        <v>2418</v>
      </c>
      <c r="Y155" s="347" t="s">
        <v>2418</v>
      </c>
      <c r="Z155" s="347" t="s">
        <v>2418</v>
      </c>
      <c r="AA155" s="347" t="s">
        <v>2418</v>
      </c>
      <c r="AB155" s="347" t="s">
        <v>2418</v>
      </c>
    </row>
    <row r="156" spans="1:28" ht="81" thickBot="1" x14ac:dyDescent="0.2">
      <c r="A156" s="192">
        <f t="shared" si="13"/>
        <v>139</v>
      </c>
      <c r="B156" s="193" t="s">
        <v>239</v>
      </c>
      <c r="C156" s="193" t="s">
        <v>414</v>
      </c>
      <c r="D156" s="193">
        <f>VLOOKUP(B156,'HECVAT - Full'!A$3:D$321,4,TRUE)</f>
        <v>0</v>
      </c>
      <c r="E156" s="266" t="s">
        <v>2418</v>
      </c>
      <c r="F156" s="266" t="s">
        <v>2781</v>
      </c>
      <c r="G156" s="266" t="s">
        <v>2782</v>
      </c>
      <c r="H156" s="195" t="s">
        <v>2911</v>
      </c>
      <c r="I156" s="195" t="s">
        <v>2912</v>
      </c>
      <c r="J156" s="210" t="str">
        <f t="shared" si="12"/>
        <v>FALSE</v>
      </c>
      <c r="K156" s="336">
        <f>IF(OR(N$24="1",N$24="2"),1,0)</f>
        <v>0</v>
      </c>
      <c r="L156" s="210" t="s">
        <v>1767</v>
      </c>
      <c r="M156" s="236" t="s">
        <v>15</v>
      </c>
      <c r="N156" s="198">
        <f>VLOOKUP(B156,'HECVAT - Full'!A:E,3,FALSE)</f>
        <v>0</v>
      </c>
      <c r="O156" s="364" t="str">
        <f>IF(LEN(VLOOKUP(B156,'Analyst Report'!$A:$I,7,FALSE))= 0,"",VLOOKUP(B156,'Analyst Report'!$A:$I,7,FALSE))</f>
        <v/>
      </c>
      <c r="P156" s="236">
        <f t="shared" si="10"/>
        <v>0</v>
      </c>
      <c r="Q156" s="198">
        <v>20</v>
      </c>
      <c r="R156" s="236">
        <f>IF(LEN(VLOOKUP(B156,'Analyst Report'!$A$30:$I$289,8,FALSE))= 0,"",VLOOKUP(B156,'Analyst Report'!$A$30:$I$289,8,FALSE))</f>
        <v>20</v>
      </c>
      <c r="S156" s="315">
        <f t="shared" si="14"/>
        <v>0</v>
      </c>
      <c r="T156" s="236">
        <f t="shared" si="11"/>
        <v>0</v>
      </c>
      <c r="U156" s="347" t="s">
        <v>2418</v>
      </c>
      <c r="V156" s="347" t="s">
        <v>2418</v>
      </c>
      <c r="W156" s="347" t="s">
        <v>2418</v>
      </c>
      <c r="X156" s="347" t="s">
        <v>2418</v>
      </c>
      <c r="Y156" s="347" t="s">
        <v>2418</v>
      </c>
      <c r="Z156" s="347" t="s">
        <v>2418</v>
      </c>
      <c r="AA156" s="347" t="s">
        <v>2418</v>
      </c>
      <c r="AB156" s="347" t="s">
        <v>2418</v>
      </c>
    </row>
    <row r="157" spans="1:28" ht="177" thickBot="1" x14ac:dyDescent="0.2">
      <c r="A157" s="192">
        <f t="shared" si="13"/>
        <v>140</v>
      </c>
      <c r="B157" s="193" t="s">
        <v>240</v>
      </c>
      <c r="C157" s="193" t="s">
        <v>2259</v>
      </c>
      <c r="D157" s="193">
        <f>VLOOKUP(B157,'HECVAT - Full'!A$3:D$321,4,TRUE)</f>
        <v>0</v>
      </c>
      <c r="E157" s="266" t="s">
        <v>2418</v>
      </c>
      <c r="F157" s="266" t="s">
        <v>2784</v>
      </c>
      <c r="G157" s="266" t="s">
        <v>2783</v>
      </c>
      <c r="H157" s="195" t="s">
        <v>3033</v>
      </c>
      <c r="I157" s="195" t="s">
        <v>3034</v>
      </c>
      <c r="J157" s="210" t="str">
        <f t="shared" si="12"/>
        <v>FALSE</v>
      </c>
      <c r="K157" s="336">
        <f>IF(OR(N$24="1",N$24="2"),1,0)</f>
        <v>0</v>
      </c>
      <c r="L157" s="210" t="s">
        <v>1767</v>
      </c>
      <c r="M157" s="236" t="s">
        <v>15</v>
      </c>
      <c r="N157" s="198">
        <f>VLOOKUP(B157,'HECVAT - Full'!A:E,3,FALSE)</f>
        <v>0</v>
      </c>
      <c r="O157" s="364" t="str">
        <f>IF(LEN(VLOOKUP(B157,'Analyst Report'!$A:$I,7,FALSE))= 0,"",VLOOKUP(B157,'Analyst Report'!$A:$I,7,FALSE))</f>
        <v/>
      </c>
      <c r="P157" s="236">
        <f t="shared" si="10"/>
        <v>0</v>
      </c>
      <c r="Q157" s="198">
        <v>25</v>
      </c>
      <c r="R157" s="236">
        <f>IF(LEN(VLOOKUP(B157,'Analyst Report'!$A$30:$I$289,8,FALSE))= 0,"",VLOOKUP(B157,'Analyst Report'!$A$30:$I$289,8,FALSE))</f>
        <v>25</v>
      </c>
      <c r="S157" s="315">
        <f t="shared" si="14"/>
        <v>0</v>
      </c>
      <c r="T157" s="236">
        <f t="shared" si="11"/>
        <v>0</v>
      </c>
      <c r="U157" s="347" t="s">
        <v>2418</v>
      </c>
      <c r="V157" s="347" t="s">
        <v>2418</v>
      </c>
      <c r="W157" s="347" t="s">
        <v>2418</v>
      </c>
      <c r="X157" s="347" t="s">
        <v>2418</v>
      </c>
      <c r="Y157" s="347" t="s">
        <v>2418</v>
      </c>
      <c r="Z157" s="347" t="s">
        <v>2418</v>
      </c>
      <c r="AA157" s="347" t="s">
        <v>2418</v>
      </c>
      <c r="AB157" s="347" t="s">
        <v>2418</v>
      </c>
    </row>
    <row r="158" spans="1:28" ht="65" thickBot="1" x14ac:dyDescent="0.2">
      <c r="A158" s="192">
        <f t="shared" si="13"/>
        <v>141</v>
      </c>
      <c r="B158" s="193" t="s">
        <v>241</v>
      </c>
      <c r="C158" s="193" t="s">
        <v>415</v>
      </c>
      <c r="D158" s="193">
        <f>VLOOKUP(B158,'HECVAT - Full'!A$3:D$321,4,TRUE)</f>
        <v>0</v>
      </c>
      <c r="E158" s="266" t="s">
        <v>2785</v>
      </c>
      <c r="F158" s="204"/>
      <c r="G158" s="204"/>
      <c r="H158" s="195"/>
      <c r="I158" s="195"/>
      <c r="J158" s="210" t="str">
        <f t="shared" si="12"/>
        <v>FALSE</v>
      </c>
      <c r="K158" s="336">
        <f>IF(OR(N$24="1",N$24="2"),1,0)</f>
        <v>0</v>
      </c>
      <c r="L158" s="210" t="s">
        <v>1767</v>
      </c>
      <c r="M158" s="236" t="s">
        <v>15</v>
      </c>
      <c r="N158" s="198">
        <f>VLOOKUP(B158,'HECVAT - Full'!A:E,3,FALSE)</f>
        <v>0</v>
      </c>
      <c r="O158" s="364" t="str">
        <f>IF(LEN(VLOOKUP(B158,'Analyst Report'!$A:$I,7,FALSE))= 0,"",VLOOKUP(B158,'Analyst Report'!$A:$I,7,FALSE))</f>
        <v/>
      </c>
      <c r="P158" s="236">
        <f t="shared" si="10"/>
        <v>0</v>
      </c>
      <c r="Q158" s="198">
        <v>20</v>
      </c>
      <c r="R158" s="236">
        <f>IF(LEN(VLOOKUP(B158,'Analyst Report'!$A$30:$I$289,8,FALSE))= 0,"",VLOOKUP(B158,'Analyst Report'!$A$30:$I$289,8,FALSE))</f>
        <v>20</v>
      </c>
      <c r="S158" s="315">
        <f t="shared" si="14"/>
        <v>0</v>
      </c>
      <c r="T158" s="236">
        <f t="shared" si="11"/>
        <v>0</v>
      </c>
      <c r="U158" s="347" t="s">
        <v>2418</v>
      </c>
      <c r="V158" s="347" t="s">
        <v>2418</v>
      </c>
      <c r="W158" s="347" t="s">
        <v>2418</v>
      </c>
      <c r="X158" s="347" t="s">
        <v>2418</v>
      </c>
      <c r="Y158" s="347" t="s">
        <v>2418</v>
      </c>
      <c r="Z158" s="347" t="s">
        <v>2418</v>
      </c>
      <c r="AA158" s="347" t="s">
        <v>2418</v>
      </c>
      <c r="AB158" s="347" t="s">
        <v>2418</v>
      </c>
    </row>
    <row r="159" spans="1:28" ht="81" thickBot="1" x14ac:dyDescent="0.2">
      <c r="A159" s="192">
        <f t="shared" si="13"/>
        <v>142</v>
      </c>
      <c r="B159" s="193" t="s">
        <v>242</v>
      </c>
      <c r="C159" s="193" t="s">
        <v>2627</v>
      </c>
      <c r="D159" s="193">
        <f>VLOOKUP(B159,'HECVAT - Full'!A$3:D$321,4,TRUE)</f>
        <v>0</v>
      </c>
      <c r="E159" s="204" t="s">
        <v>2786</v>
      </c>
      <c r="F159" s="204"/>
      <c r="G159" s="204" t="s">
        <v>432</v>
      </c>
      <c r="H159" s="195" t="s">
        <v>2911</v>
      </c>
      <c r="I159" s="195" t="s">
        <v>2912</v>
      </c>
      <c r="J159" s="210" t="str">
        <f t="shared" si="12"/>
        <v>FALSE</v>
      </c>
      <c r="K159" s="336">
        <f>IF(OR(N$24="1",N$24="2"),1,0)</f>
        <v>0</v>
      </c>
      <c r="L159" s="210" t="s">
        <v>1767</v>
      </c>
      <c r="M159" s="236" t="s">
        <v>15</v>
      </c>
      <c r="N159" s="198">
        <f>VLOOKUP(B159,'HECVAT - Full'!A:E,3,FALSE)</f>
        <v>0</v>
      </c>
      <c r="O159" s="364" t="str">
        <f>IF(LEN(VLOOKUP(B159,'Analyst Report'!$A:$I,7,FALSE))= 0,"",VLOOKUP(B159,'Analyst Report'!$A:$I,7,FALSE))</f>
        <v/>
      </c>
      <c r="P159" s="236">
        <f t="shared" si="10"/>
        <v>0</v>
      </c>
      <c r="Q159" s="198">
        <v>20</v>
      </c>
      <c r="R159" s="236">
        <f>IF(LEN(VLOOKUP(B159,'Analyst Report'!$A$30:$I$289,8,FALSE))= 0,"",VLOOKUP(B159,'Analyst Report'!$A$30:$I$289,8,FALSE))</f>
        <v>20</v>
      </c>
      <c r="S159" s="315">
        <f t="shared" si="14"/>
        <v>0</v>
      </c>
      <c r="T159" s="236">
        <f t="shared" si="11"/>
        <v>0</v>
      </c>
      <c r="U159" s="347" t="s">
        <v>2418</v>
      </c>
      <c r="V159" s="347" t="s">
        <v>2418</v>
      </c>
      <c r="W159" s="347" t="s">
        <v>2418</v>
      </c>
      <c r="X159" s="347" t="s">
        <v>2418</v>
      </c>
      <c r="Y159" s="347" t="s">
        <v>2418</v>
      </c>
      <c r="Z159" s="347" t="s">
        <v>2418</v>
      </c>
      <c r="AA159" s="347" t="s">
        <v>2418</v>
      </c>
      <c r="AB159" s="347" t="s">
        <v>2418</v>
      </c>
    </row>
    <row r="160" spans="1:28" ht="81" thickBot="1" x14ac:dyDescent="0.2">
      <c r="A160" s="192">
        <f t="shared" si="13"/>
        <v>143</v>
      </c>
      <c r="B160" s="193" t="s">
        <v>243</v>
      </c>
      <c r="C160" s="193" t="s">
        <v>433</v>
      </c>
      <c r="D160" s="193">
        <f>VLOOKUP(B160,'HECVAT - Full'!A$3:D$321,4,TRUE)</f>
        <v>0</v>
      </c>
      <c r="E160" s="266" t="s">
        <v>2418</v>
      </c>
      <c r="F160" s="266" t="s">
        <v>2788</v>
      </c>
      <c r="G160" s="266" t="s">
        <v>2787</v>
      </c>
      <c r="H160" s="195" t="s">
        <v>2911</v>
      </c>
      <c r="I160" s="195" t="s">
        <v>2912</v>
      </c>
      <c r="J160" s="210" t="str">
        <f t="shared" si="12"/>
        <v>FALSE</v>
      </c>
      <c r="K160" s="336">
        <f>IF(OR(N$24="1",N$24="2"),1,0)</f>
        <v>0</v>
      </c>
      <c r="L160" s="210" t="s">
        <v>1767</v>
      </c>
      <c r="M160" s="236" t="s">
        <v>15</v>
      </c>
      <c r="N160" s="198">
        <f>VLOOKUP(B160,'HECVAT - Full'!A:E,3,FALSE)</f>
        <v>0</v>
      </c>
      <c r="O160" s="364" t="str">
        <f>IF(LEN(VLOOKUP(B160,'Analyst Report'!$A:$I,7,FALSE))= 0,"",VLOOKUP(B160,'Analyst Report'!$A:$I,7,FALSE))</f>
        <v/>
      </c>
      <c r="P160" s="236">
        <f t="shared" si="10"/>
        <v>0</v>
      </c>
      <c r="Q160" s="198">
        <v>20</v>
      </c>
      <c r="R160" s="236">
        <f>IF(LEN(VLOOKUP(B160,'Analyst Report'!$A$30:$I$289,8,FALSE))= 0,"",VLOOKUP(B160,'Analyst Report'!$A$30:$I$289,8,FALSE))</f>
        <v>20</v>
      </c>
      <c r="S160" s="315">
        <f t="shared" si="14"/>
        <v>0</v>
      </c>
      <c r="T160" s="236">
        <f t="shared" si="11"/>
        <v>0</v>
      </c>
      <c r="U160" s="347" t="s">
        <v>2418</v>
      </c>
      <c r="V160" s="347" t="s">
        <v>2418</v>
      </c>
      <c r="W160" s="347" t="s">
        <v>2418</v>
      </c>
      <c r="X160" s="347" t="s">
        <v>2418</v>
      </c>
      <c r="Y160" s="347" t="s">
        <v>2418</v>
      </c>
      <c r="Z160" s="347" t="s">
        <v>2418</v>
      </c>
      <c r="AA160" s="347" t="s">
        <v>2418</v>
      </c>
      <c r="AB160" s="347" t="s">
        <v>2418</v>
      </c>
    </row>
    <row r="161" spans="1:28" s="310" customFormat="1" ht="129" thickBot="1" x14ac:dyDescent="0.2">
      <c r="A161" s="192">
        <f t="shared" si="13"/>
        <v>144</v>
      </c>
      <c r="B161" s="316" t="s">
        <v>244</v>
      </c>
      <c r="C161" s="193" t="s">
        <v>2690</v>
      </c>
      <c r="D161" s="193">
        <f>VLOOKUP(B161,'HECVAT - Full'!A$3:D$321,4,TRUE)</f>
        <v>0</v>
      </c>
      <c r="E161" s="266" t="s">
        <v>2418</v>
      </c>
      <c r="F161" s="266" t="s">
        <v>2790</v>
      </c>
      <c r="G161" s="266" t="s">
        <v>2789</v>
      </c>
      <c r="H161" s="195" t="s">
        <v>2859</v>
      </c>
      <c r="I161" s="195" t="s">
        <v>2860</v>
      </c>
      <c r="J161" s="210" t="str">
        <f t="shared" si="12"/>
        <v>FALSE</v>
      </c>
      <c r="K161" s="336">
        <f>IF(OR(N$24="3",N$24="4",N$24="5",N$24="6"),1,0)</f>
        <v>0</v>
      </c>
      <c r="L161" s="210" t="s">
        <v>1767</v>
      </c>
      <c r="M161" s="317" t="s">
        <v>15</v>
      </c>
      <c r="N161" s="311">
        <f>VLOOKUP(B161,'HECVAT - Full'!A:E,3,FALSE)</f>
        <v>0</v>
      </c>
      <c r="O161" s="364" t="str">
        <f>IF(LEN(VLOOKUP(B161,'Analyst Report'!$A:$I,7,FALSE))= 0,"",VLOOKUP(B161,'Analyst Report'!$A:$I,7,FALSE))</f>
        <v/>
      </c>
      <c r="P161" s="311">
        <f t="shared" si="10"/>
        <v>0</v>
      </c>
      <c r="Q161" s="311">
        <v>20</v>
      </c>
      <c r="R161" s="311">
        <f>IF(LEN(VLOOKUP(B161,'Analyst Report'!$A$30:$I$289,8,FALSE))= 0,"",VLOOKUP(B161,'Analyst Report'!$A$30:$I$289,8,FALSE))</f>
        <v>20</v>
      </c>
      <c r="S161" s="315">
        <f t="shared" si="14"/>
        <v>0</v>
      </c>
      <c r="T161" s="311">
        <f t="shared" si="11"/>
        <v>0</v>
      </c>
      <c r="U161" s="347" t="s">
        <v>2418</v>
      </c>
      <c r="V161" s="347" t="s">
        <v>2418</v>
      </c>
      <c r="W161" s="347" t="s">
        <v>2418</v>
      </c>
      <c r="X161" s="347" t="s">
        <v>2418</v>
      </c>
      <c r="Y161" s="347" t="s">
        <v>2418</v>
      </c>
      <c r="Z161" s="347" t="s">
        <v>2418</v>
      </c>
      <c r="AA161" s="347" t="s">
        <v>2418</v>
      </c>
      <c r="AB161" s="347" t="s">
        <v>2418</v>
      </c>
    </row>
    <row r="162" spans="1:28" s="310" customFormat="1" ht="65" thickBot="1" x14ac:dyDescent="0.2">
      <c r="A162" s="192">
        <f t="shared" si="13"/>
        <v>145</v>
      </c>
      <c r="B162" s="316" t="s">
        <v>245</v>
      </c>
      <c r="C162" s="193" t="s">
        <v>2691</v>
      </c>
      <c r="D162" s="193">
        <f>VLOOKUP(B162,'HECVAT - Full'!A$3:D$321,4,TRUE)</f>
        <v>0</v>
      </c>
      <c r="E162" s="266" t="s">
        <v>2418</v>
      </c>
      <c r="F162" s="266" t="s">
        <v>2791</v>
      </c>
      <c r="G162" s="266" t="s">
        <v>2418</v>
      </c>
      <c r="H162" s="195" t="s">
        <v>3035</v>
      </c>
      <c r="I162" s="195" t="s">
        <v>3036</v>
      </c>
      <c r="J162" s="210" t="str">
        <f t="shared" si="12"/>
        <v>FALSE</v>
      </c>
      <c r="K162" s="336">
        <f>IF(OR(N$24="3",N$24="4",N$24="5",N$24="6"),1,0)</f>
        <v>0</v>
      </c>
      <c r="L162" s="210" t="s">
        <v>1767</v>
      </c>
      <c r="M162" s="317" t="s">
        <v>15</v>
      </c>
      <c r="N162" s="311">
        <f>VLOOKUP(B162,'HECVAT - Full'!A:E,3,FALSE)</f>
        <v>0</v>
      </c>
      <c r="O162" s="364" t="str">
        <f>IF(LEN(VLOOKUP(B162,'Analyst Report'!$A:$I,7,FALSE))= 0,"",VLOOKUP(B162,'Analyst Report'!$A:$I,7,FALSE))</f>
        <v/>
      </c>
      <c r="P162" s="311">
        <f t="shared" si="10"/>
        <v>0</v>
      </c>
      <c r="Q162" s="311">
        <v>20</v>
      </c>
      <c r="R162" s="311">
        <f>IF(LEN(VLOOKUP(B162,'Analyst Report'!$A$30:$I$289,8,FALSE))= 0,"",VLOOKUP(B162,'Analyst Report'!$A$30:$I$289,8,FALSE))</f>
        <v>20</v>
      </c>
      <c r="S162" s="315">
        <f t="shared" si="14"/>
        <v>0</v>
      </c>
      <c r="T162" s="311">
        <f t="shared" si="11"/>
        <v>0</v>
      </c>
      <c r="U162" s="347" t="s">
        <v>2418</v>
      </c>
      <c r="V162" s="347" t="s">
        <v>2418</v>
      </c>
      <c r="W162" s="347" t="s">
        <v>2418</v>
      </c>
      <c r="X162" s="347" t="s">
        <v>2418</v>
      </c>
      <c r="Y162" s="347" t="s">
        <v>2418</v>
      </c>
      <c r="Z162" s="347" t="s">
        <v>2418</v>
      </c>
      <c r="AA162" s="347" t="s">
        <v>2418</v>
      </c>
      <c r="AB162" s="347" t="s">
        <v>2418</v>
      </c>
    </row>
    <row r="163" spans="1:28" s="310" customFormat="1" ht="257" thickBot="1" x14ac:dyDescent="0.2">
      <c r="A163" s="192">
        <f t="shared" si="13"/>
        <v>146</v>
      </c>
      <c r="B163" s="316" t="s">
        <v>246</v>
      </c>
      <c r="C163" s="193" t="s">
        <v>2692</v>
      </c>
      <c r="D163" s="193">
        <f>VLOOKUP(B163,'HECVAT - Full'!A$3:D$321,4,TRUE)</f>
        <v>0</v>
      </c>
      <c r="E163" s="266" t="s">
        <v>3037</v>
      </c>
      <c r="F163" s="204"/>
      <c r="G163" s="204"/>
      <c r="H163" s="195" t="s">
        <v>3016</v>
      </c>
      <c r="I163" s="195" t="s">
        <v>3017</v>
      </c>
      <c r="J163" s="210" t="str">
        <f t="shared" si="12"/>
        <v>FALSE</v>
      </c>
      <c r="K163" s="336">
        <f>IF(OR(N$24="3",N$24="4",N$24="5",N$24="6"),1,0)</f>
        <v>0</v>
      </c>
      <c r="L163" s="210" t="s">
        <v>1767</v>
      </c>
      <c r="M163" s="317" t="s">
        <v>18</v>
      </c>
      <c r="N163" s="311">
        <f>VLOOKUP(B163,'HECVAT - Full'!A:E,3,FALSE)</f>
        <v>0</v>
      </c>
      <c r="O163" s="364" t="str">
        <f>IF(LEN(VLOOKUP(B163,'Analyst Report'!$A:$I,7,FALSE))= 0,"",VLOOKUP(B163,'Analyst Report'!$A:$I,7,FALSE))</f>
        <v/>
      </c>
      <c r="P163" s="311">
        <f t="shared" si="10"/>
        <v>0</v>
      </c>
      <c r="Q163" s="311">
        <v>20</v>
      </c>
      <c r="R163" s="311">
        <f>IF(LEN(VLOOKUP(B163,'Analyst Report'!$A$30:$I$289,8,FALSE))= 0,"",VLOOKUP(B163,'Analyst Report'!$A$30:$I$289,8,FALSE))</f>
        <v>20</v>
      </c>
      <c r="S163" s="315">
        <f t="shared" si="14"/>
        <v>0</v>
      </c>
      <c r="T163" s="311">
        <f t="shared" si="11"/>
        <v>0</v>
      </c>
      <c r="U163" s="347" t="s">
        <v>2418</v>
      </c>
      <c r="V163" s="347" t="s">
        <v>2418</v>
      </c>
      <c r="W163" s="347" t="s">
        <v>2418</v>
      </c>
      <c r="X163" s="347" t="s">
        <v>2418</v>
      </c>
      <c r="Y163" s="347" t="s">
        <v>2418</v>
      </c>
      <c r="Z163" s="347" t="s">
        <v>2418</v>
      </c>
      <c r="AA163" s="347" t="s">
        <v>2418</v>
      </c>
      <c r="AB163" s="347" t="s">
        <v>2418</v>
      </c>
    </row>
    <row r="164" spans="1:28" ht="409.6" thickTop="1" thickBot="1" x14ac:dyDescent="0.2">
      <c r="A164" s="192">
        <f t="shared" si="13"/>
        <v>147</v>
      </c>
      <c r="B164" s="267" t="s">
        <v>247</v>
      </c>
      <c r="C164" s="193" t="s">
        <v>434</v>
      </c>
      <c r="D164" s="193">
        <f>VLOOKUP(B164,'HECVAT - Full'!A$3:D$321,4,TRUE)</f>
        <v>0</v>
      </c>
      <c r="E164" s="204" t="s">
        <v>2261</v>
      </c>
      <c r="F164" s="266" t="s">
        <v>2792</v>
      </c>
      <c r="G164" s="266" t="s">
        <v>2793</v>
      </c>
      <c r="H164" s="195" t="s">
        <v>3038</v>
      </c>
      <c r="I164" s="195" t="s">
        <v>3039</v>
      </c>
      <c r="J164" s="210" t="str">
        <f t="shared" si="12"/>
        <v>FALSE</v>
      </c>
      <c r="K164" s="336">
        <v>1</v>
      </c>
      <c r="L164" s="210" t="s">
        <v>1768</v>
      </c>
      <c r="M164" s="236" t="s">
        <v>15</v>
      </c>
      <c r="N164" s="198" t="str">
        <f>VLOOKUP(B164,'HECVAT - Full'!A:E,3,FALSE)</f>
        <v>Here is the table of content of our disaster recovery plan.
 1. Outline of Disaster Recovery Plan
 2. Key personnel and contact information
 3. Backup Procedures
 4. Disaster Recovery Procedures
 5. Communication Plan
 6. Recovery Plan for AWS Site
 7. Restoration process
 8. Recovery plan practice and exercising
 9. Failback procedure
10. Plan changes or updates</v>
      </c>
      <c r="O164" s="364" t="str">
        <f>IF(LEN(VLOOKUP(B164,'Analyst Report'!$A:$I,7,FALSE))= 0,"",VLOOKUP(B164,'Analyst Report'!$A:$I,7,FALSE))</f>
        <v/>
      </c>
      <c r="P164" s="236">
        <f t="shared" si="10"/>
        <v>0</v>
      </c>
      <c r="Q164" s="198">
        <v>20</v>
      </c>
      <c r="R164" s="236">
        <f>IF(LEN(VLOOKUP(B164,'Analyst Report'!$A$30:$I$289,8,FALSE))= 0,"",VLOOKUP(B164,'Analyst Report'!$A$30:$I$289,8,FALSE))</f>
        <v>20</v>
      </c>
      <c r="S164" s="315">
        <f t="shared" si="14"/>
        <v>20</v>
      </c>
      <c r="T164" s="236">
        <f t="shared" si="11"/>
        <v>0</v>
      </c>
      <c r="U164" s="347" t="s">
        <v>2418</v>
      </c>
      <c r="V164" s="347" t="s">
        <v>2418</v>
      </c>
      <c r="W164" s="347" t="s">
        <v>2418</v>
      </c>
      <c r="X164" s="347" t="s">
        <v>2418</v>
      </c>
      <c r="Y164" s="347" t="s">
        <v>2418</v>
      </c>
      <c r="Z164" s="347" t="s">
        <v>2418</v>
      </c>
      <c r="AA164" s="347" t="s">
        <v>2418</v>
      </c>
      <c r="AB164" s="347" t="s">
        <v>2418</v>
      </c>
    </row>
    <row r="165" spans="1:28" ht="130" thickTop="1" thickBot="1" x14ac:dyDescent="0.2">
      <c r="A165" s="192">
        <f t="shared" si="13"/>
        <v>148</v>
      </c>
      <c r="B165" s="275" t="s">
        <v>248</v>
      </c>
      <c r="C165" s="193" t="s">
        <v>435</v>
      </c>
      <c r="D165" s="193" t="str">
        <f>VLOOKUP(B165,'HECVAT - Full'!A$3:D$321,4,TRUE)</f>
        <v>As part of ISO 27001 and SOC-2 Type II compliance this is overseen by CTO/CISO</v>
      </c>
      <c r="E165" s="266" t="s">
        <v>2418</v>
      </c>
      <c r="F165" s="266" t="s">
        <v>2795</v>
      </c>
      <c r="G165" s="266" t="s">
        <v>2794</v>
      </c>
      <c r="H165" s="195" t="s">
        <v>3040</v>
      </c>
      <c r="I165" s="195" t="s">
        <v>3041</v>
      </c>
      <c r="J165" s="210" t="str">
        <f t="shared" si="12"/>
        <v>FALSE</v>
      </c>
      <c r="K165" s="336">
        <v>1</v>
      </c>
      <c r="L165" s="210" t="s">
        <v>1768</v>
      </c>
      <c r="M165" s="236" t="s">
        <v>15</v>
      </c>
      <c r="N165" s="198" t="str">
        <f>VLOOKUP(B165,'HECVAT - Full'!A:E,3,FALSE)</f>
        <v>Yes</v>
      </c>
      <c r="O165" s="364" t="str">
        <f>IF(LEN(VLOOKUP(B165,'Analyst Report'!$A:$I,7,FALSE))= 0,"",VLOOKUP(B165,'Analyst Report'!$A:$I,7,FALSE))</f>
        <v/>
      </c>
      <c r="P165" s="236">
        <f t="shared" si="10"/>
        <v>1</v>
      </c>
      <c r="Q165" s="198">
        <v>15</v>
      </c>
      <c r="R165" s="236">
        <f>IF(LEN(VLOOKUP(B165,'Analyst Report'!$A$30:$I$289,8,FALSE))= 0,"",VLOOKUP(B165,'Analyst Report'!$A$30:$I$289,8,FALSE))</f>
        <v>15</v>
      </c>
      <c r="S165" s="315">
        <f t="shared" si="14"/>
        <v>15</v>
      </c>
      <c r="T165" s="236">
        <f t="shared" si="11"/>
        <v>15</v>
      </c>
      <c r="U165" s="347" t="s">
        <v>2418</v>
      </c>
      <c r="V165" s="347" t="s">
        <v>2418</v>
      </c>
      <c r="W165" s="347" t="s">
        <v>2418</v>
      </c>
      <c r="X165" s="347" t="s">
        <v>2418</v>
      </c>
      <c r="Y165" s="347" t="s">
        <v>2418</v>
      </c>
      <c r="Z165" s="347" t="s">
        <v>2418</v>
      </c>
      <c r="AA165" s="347" t="s">
        <v>2418</v>
      </c>
      <c r="AB165" s="347" t="s">
        <v>2418</v>
      </c>
    </row>
    <row r="166" spans="1:28" ht="98" thickTop="1" thickBot="1" x14ac:dyDescent="0.2">
      <c r="A166" s="192">
        <f t="shared" si="13"/>
        <v>149</v>
      </c>
      <c r="B166" s="275" t="s">
        <v>249</v>
      </c>
      <c r="C166" s="193" t="s">
        <v>2260</v>
      </c>
      <c r="D166" s="193" t="str">
        <f>VLOOKUP(B166,'HECVAT - Full'!A$3:D$321,4,TRUE)</f>
        <v>We can share our table of content.  We can do a formal review over a video conference call, as we do not share this document.</v>
      </c>
      <c r="E166" s="266" t="s">
        <v>2418</v>
      </c>
      <c r="F166" s="266" t="s">
        <v>2797</v>
      </c>
      <c r="G166" s="204" t="s">
        <v>2796</v>
      </c>
      <c r="H166" s="195" t="s">
        <v>3042</v>
      </c>
      <c r="I166" s="195" t="s">
        <v>3043</v>
      </c>
      <c r="J166" s="210" t="str">
        <f t="shared" si="12"/>
        <v>TRUE</v>
      </c>
      <c r="K166" s="336">
        <v>1</v>
      </c>
      <c r="L166" s="210" t="s">
        <v>1768</v>
      </c>
      <c r="M166" s="317" t="s">
        <v>15</v>
      </c>
      <c r="N166" s="198" t="str">
        <f>VLOOKUP(B166,'HECVAT - Full'!A:E,3,FALSE)</f>
        <v>Yes</v>
      </c>
      <c r="O166" s="364" t="str">
        <f>IF(LEN(VLOOKUP(B166,'Analyst Report'!$A:$I,7,FALSE))= 0,"",VLOOKUP(B166,'Analyst Report'!$A:$I,7,FALSE))</f>
        <v/>
      </c>
      <c r="P166" s="236">
        <f t="shared" si="10"/>
        <v>1</v>
      </c>
      <c r="Q166" s="198">
        <v>25</v>
      </c>
      <c r="R166" s="236">
        <f>IF(LEN(VLOOKUP(B166,'Analyst Report'!$A$30:$I$289,8,FALSE))= 0,"",VLOOKUP(B166,'Analyst Report'!$A$30:$I$289,8,FALSE))</f>
        <v>25</v>
      </c>
      <c r="S166" s="315">
        <f t="shared" si="14"/>
        <v>25</v>
      </c>
      <c r="T166" s="236">
        <f t="shared" si="11"/>
        <v>25</v>
      </c>
      <c r="U166" s="347" t="s">
        <v>2418</v>
      </c>
      <c r="V166" s="347" t="s">
        <v>2418</v>
      </c>
      <c r="W166" s="347" t="s">
        <v>2418</v>
      </c>
      <c r="X166" s="347" t="s">
        <v>2418</v>
      </c>
      <c r="Y166" s="347" t="s">
        <v>2418</v>
      </c>
      <c r="Z166" s="347" t="s">
        <v>2418</v>
      </c>
      <c r="AA166" s="347" t="s">
        <v>2418</v>
      </c>
      <c r="AB166" s="347" t="s">
        <v>2418</v>
      </c>
    </row>
    <row r="167" spans="1:28" ht="194" thickTop="1" thickBot="1" x14ac:dyDescent="0.2">
      <c r="A167" s="192">
        <f t="shared" si="13"/>
        <v>150</v>
      </c>
      <c r="B167" s="275" t="s">
        <v>250</v>
      </c>
      <c r="C167" s="193" t="s">
        <v>2678</v>
      </c>
      <c r="D167" s="193" t="str">
        <f>VLOOKUP(B167,'HECVAT - Full'!A$3:D$321,4,TRUE)</f>
        <v>Our cloud providers provide datacenter diversity within the US and many other regions.  Based on the Institution geograhic region, we can ensure that the data reside with approved geographic regions.</v>
      </c>
      <c r="E167" s="266" t="s">
        <v>2418</v>
      </c>
      <c r="F167" s="204"/>
      <c r="G167" s="204" t="s">
        <v>2798</v>
      </c>
      <c r="H167" s="195" t="s">
        <v>3012</v>
      </c>
      <c r="I167" s="195" t="s">
        <v>3013</v>
      </c>
      <c r="J167" s="210" t="str">
        <f t="shared" si="12"/>
        <v>FALSE</v>
      </c>
      <c r="K167" s="336">
        <v>1</v>
      </c>
      <c r="L167" s="210" t="s">
        <v>1768</v>
      </c>
      <c r="M167" s="236" t="s">
        <v>15</v>
      </c>
      <c r="N167" s="198" t="str">
        <f>VLOOKUP(B167,'HECVAT - Full'!A:E,3,FALSE)</f>
        <v>No</v>
      </c>
      <c r="O167" s="364" t="str">
        <f>IF(LEN(VLOOKUP(B167,'Analyst Report'!$A:$I,7,FALSE))= 0,"",VLOOKUP(B167,'Analyst Report'!$A:$I,7,FALSE))</f>
        <v/>
      </c>
      <c r="P167" s="236">
        <f t="shared" si="10"/>
        <v>0</v>
      </c>
      <c r="Q167" s="198">
        <v>20</v>
      </c>
      <c r="R167" s="236">
        <f>IF(LEN(VLOOKUP(B167,'Analyst Report'!$A$30:$I$289,8,FALSE))= 0,"",VLOOKUP(B167,'Analyst Report'!$A$30:$I$289,8,FALSE))</f>
        <v>20</v>
      </c>
      <c r="S167" s="315">
        <f t="shared" si="14"/>
        <v>20</v>
      </c>
      <c r="T167" s="236">
        <f t="shared" si="11"/>
        <v>0</v>
      </c>
      <c r="U167" s="347" t="s">
        <v>2418</v>
      </c>
      <c r="V167" s="347" t="s">
        <v>2418</v>
      </c>
      <c r="W167" s="347" t="s">
        <v>2418</v>
      </c>
      <c r="X167" s="347" t="s">
        <v>2418</v>
      </c>
      <c r="Y167" s="347" t="s">
        <v>2418</v>
      </c>
      <c r="Z167" s="347" t="s">
        <v>2418</v>
      </c>
      <c r="AA167" s="347" t="s">
        <v>2418</v>
      </c>
      <c r="AB167" s="347" t="s">
        <v>2418</v>
      </c>
    </row>
    <row r="168" spans="1:28" ht="162" thickTop="1" thickBot="1" x14ac:dyDescent="0.2">
      <c r="A168" s="192">
        <f t="shared" si="13"/>
        <v>151</v>
      </c>
      <c r="B168" s="275" t="s">
        <v>251</v>
      </c>
      <c r="C168" s="193" t="s">
        <v>2263</v>
      </c>
      <c r="D168" s="193" t="str">
        <f>VLOOKUP(B168,'HECVAT - Full'!A$3:D$321,4,TRUE)</f>
        <v xml:space="preserve">Liaison utilizes the most high-availability data centers available n the form of redundant and geographically dispersed services as well as Tier 3 SOC-2 Type II certified physical data center(s). </v>
      </c>
      <c r="E168" s="266" t="s">
        <v>2418</v>
      </c>
      <c r="F168" s="266" t="s">
        <v>2800</v>
      </c>
      <c r="G168" s="266" t="s">
        <v>2799</v>
      </c>
      <c r="H168" s="195" t="s">
        <v>3044</v>
      </c>
      <c r="I168" s="195" t="s">
        <v>3045</v>
      </c>
      <c r="J168" s="210" t="str">
        <f t="shared" si="12"/>
        <v>FALSE</v>
      </c>
      <c r="K168" s="336">
        <v>1</v>
      </c>
      <c r="L168" s="210" t="s">
        <v>1768</v>
      </c>
      <c r="M168" s="236" t="s">
        <v>15</v>
      </c>
      <c r="N168" s="198" t="str">
        <f>VLOOKUP(B168,'HECVAT - Full'!A:E,3,FALSE)</f>
        <v>Yes</v>
      </c>
      <c r="O168" s="364" t="str">
        <f>IF(LEN(VLOOKUP(B168,'Analyst Report'!$A:$I,7,FALSE))= 0,"",VLOOKUP(B168,'Analyst Report'!$A:$I,7,FALSE))</f>
        <v/>
      </c>
      <c r="P168" s="236">
        <f t="shared" si="10"/>
        <v>1</v>
      </c>
      <c r="Q168" s="198">
        <v>20</v>
      </c>
      <c r="R168" s="236">
        <f>IF(LEN(VLOOKUP(B168,'Analyst Report'!$A$30:$I$289,8,FALSE))= 0,"",VLOOKUP(B168,'Analyst Report'!$A$30:$I$289,8,FALSE))</f>
        <v>20</v>
      </c>
      <c r="S168" s="315">
        <f t="shared" si="14"/>
        <v>20</v>
      </c>
      <c r="T168" s="236">
        <f t="shared" si="11"/>
        <v>20</v>
      </c>
      <c r="U168" s="347" t="s">
        <v>2418</v>
      </c>
      <c r="V168" s="347" t="s">
        <v>2418</v>
      </c>
      <c r="W168" s="347" t="s">
        <v>2418</v>
      </c>
      <c r="X168" s="347" t="s">
        <v>2418</v>
      </c>
      <c r="Y168" s="347" t="s">
        <v>2418</v>
      </c>
      <c r="Z168" s="347" t="s">
        <v>2418</v>
      </c>
      <c r="AA168" s="347" t="s">
        <v>2418</v>
      </c>
      <c r="AB168" s="347" t="s">
        <v>2418</v>
      </c>
    </row>
    <row r="169" spans="1:28" ht="162" thickTop="1" thickBot="1" x14ac:dyDescent="0.2">
      <c r="A169" s="192">
        <f t="shared" si="13"/>
        <v>152</v>
      </c>
      <c r="B169" s="275" t="s">
        <v>252</v>
      </c>
      <c r="C169" s="193" t="s">
        <v>90</v>
      </c>
      <c r="D169" s="193" t="str">
        <f>VLOOKUP(B169,'HECVAT - Full'!A$3:D$321,4,TRUE)</f>
        <v>This is tested operationaly throughout the year, at least once a year.</v>
      </c>
      <c r="E169" s="266" t="s">
        <v>2418</v>
      </c>
      <c r="F169" s="204" t="s">
        <v>2802</v>
      </c>
      <c r="G169" s="266" t="s">
        <v>2801</v>
      </c>
      <c r="H169" s="195" t="s">
        <v>3046</v>
      </c>
      <c r="I169" s="195" t="s">
        <v>3047</v>
      </c>
      <c r="J169" s="210" t="str">
        <f t="shared" si="12"/>
        <v>FALSE</v>
      </c>
      <c r="K169" s="336">
        <f>IF(N168="Yes",1,0)</f>
        <v>1</v>
      </c>
      <c r="L169" s="210" t="s">
        <v>1768</v>
      </c>
      <c r="M169" s="236" t="s">
        <v>15</v>
      </c>
      <c r="N169" s="198" t="str">
        <f>VLOOKUP(B169,'HECVAT - Full'!A:E,3,FALSE)</f>
        <v>Yes</v>
      </c>
      <c r="O169" s="364" t="str">
        <f>IF(LEN(VLOOKUP(B169,'Analyst Report'!$A:$I,7,FALSE))= 0,"",VLOOKUP(B169,'Analyst Report'!$A:$I,7,FALSE))</f>
        <v/>
      </c>
      <c r="P169" s="236">
        <f t="shared" si="10"/>
        <v>1</v>
      </c>
      <c r="Q169" s="198">
        <v>20</v>
      </c>
      <c r="R169" s="236">
        <f>IF(LEN(VLOOKUP(B169,'Analyst Report'!$A$30:$I$289,8,FALSE))= 0,"",VLOOKUP(B169,'Analyst Report'!$A$30:$I$289,8,FALSE))</f>
        <v>20</v>
      </c>
      <c r="S169" s="315">
        <f t="shared" si="14"/>
        <v>20</v>
      </c>
      <c r="T169" s="236">
        <f t="shared" si="11"/>
        <v>20</v>
      </c>
      <c r="U169" s="347" t="s">
        <v>2418</v>
      </c>
      <c r="V169" s="347" t="s">
        <v>2418</v>
      </c>
      <c r="W169" s="347" t="s">
        <v>2418</v>
      </c>
      <c r="X169" s="347" t="s">
        <v>2418</v>
      </c>
      <c r="Y169" s="347" t="s">
        <v>2418</v>
      </c>
      <c r="Z169" s="347" t="s">
        <v>2418</v>
      </c>
      <c r="AA169" s="347" t="s">
        <v>2418</v>
      </c>
      <c r="AB169" s="347" t="s">
        <v>2418</v>
      </c>
    </row>
    <row r="170" spans="1:28" ht="178" thickTop="1" thickBot="1" x14ac:dyDescent="0.2">
      <c r="A170" s="192">
        <f t="shared" si="13"/>
        <v>153</v>
      </c>
      <c r="B170" s="275" t="s">
        <v>253</v>
      </c>
      <c r="C170" s="193" t="s">
        <v>93</v>
      </c>
      <c r="D170" s="193" t="str">
        <f>VLOOKUP(B170,'HECVAT - Full'!A$3:D$321,4,TRUE)</f>
        <v>Our DRP escalation process follows our Major Incident escalation plan.  Relevant information on incident (including Disaster Recovery) is communicated though our status page.  Our Customer Service Representative will also communicate the status through regular email communication to our affected customers.</v>
      </c>
      <c r="E170" s="266" t="s">
        <v>2418</v>
      </c>
      <c r="F170" s="204" t="s">
        <v>2804</v>
      </c>
      <c r="G170" s="266" t="s">
        <v>2803</v>
      </c>
      <c r="H170" s="195" t="s">
        <v>2899</v>
      </c>
      <c r="I170" s="195" t="s">
        <v>2343</v>
      </c>
      <c r="J170" s="210" t="str">
        <f t="shared" si="12"/>
        <v>FALSE</v>
      </c>
      <c r="K170" s="336">
        <v>1</v>
      </c>
      <c r="L170" s="210" t="s">
        <v>1768</v>
      </c>
      <c r="M170" s="236" t="s">
        <v>15</v>
      </c>
      <c r="N170" s="198" t="str">
        <f>VLOOKUP(B170,'HECVAT - Full'!A:E,3,FALSE)</f>
        <v>Yes</v>
      </c>
      <c r="O170" s="364" t="str">
        <f>IF(LEN(VLOOKUP(B170,'Analyst Report'!$A:$I,7,FALSE))= 0,"",VLOOKUP(B170,'Analyst Report'!$A:$I,7,FALSE))</f>
        <v/>
      </c>
      <c r="P170" s="236">
        <f t="shared" si="10"/>
        <v>1</v>
      </c>
      <c r="Q170" s="198">
        <v>20</v>
      </c>
      <c r="R170" s="236">
        <f>IF(LEN(VLOOKUP(B170,'Analyst Report'!$A$30:$I$289,8,FALSE))= 0,"",VLOOKUP(B170,'Analyst Report'!$A$30:$I$289,8,FALSE))</f>
        <v>20</v>
      </c>
      <c r="S170" s="315">
        <f t="shared" si="14"/>
        <v>20</v>
      </c>
      <c r="T170" s="236">
        <f t="shared" si="11"/>
        <v>20</v>
      </c>
      <c r="U170" s="347" t="s">
        <v>2418</v>
      </c>
      <c r="V170" s="347" t="s">
        <v>2418</v>
      </c>
      <c r="W170" s="347" t="s">
        <v>2418</v>
      </c>
      <c r="X170" s="347" t="s">
        <v>2418</v>
      </c>
      <c r="Y170" s="347" t="s">
        <v>2418</v>
      </c>
      <c r="Z170" s="347" t="s">
        <v>2418</v>
      </c>
      <c r="AA170" s="347" t="s">
        <v>2418</v>
      </c>
      <c r="AB170" s="347" t="s">
        <v>2418</v>
      </c>
    </row>
    <row r="171" spans="1:28" ht="162" thickTop="1" thickBot="1" x14ac:dyDescent="0.2">
      <c r="A171" s="192">
        <f t="shared" si="13"/>
        <v>154</v>
      </c>
      <c r="B171" s="275" t="s">
        <v>254</v>
      </c>
      <c r="C171" s="193" t="s">
        <v>92</v>
      </c>
      <c r="D171" s="193" t="str">
        <f>VLOOKUP(B171,'HECVAT - Full'!A$3:D$321,4,TRUE)</f>
        <v>We follow our Major Incident communication plan.  Relevant information on incident (including Disaster Recovery) is communicated though our status page.  Our Customer Service Representative will also communicate the status through regular email communication to our affected customers.</v>
      </c>
      <c r="E171" s="266" t="s">
        <v>2418</v>
      </c>
      <c r="F171" s="204" t="s">
        <v>2806</v>
      </c>
      <c r="G171" s="266" t="s">
        <v>2805</v>
      </c>
      <c r="H171" s="195" t="s">
        <v>2899</v>
      </c>
      <c r="I171" s="195" t="s">
        <v>2343</v>
      </c>
      <c r="J171" s="210" t="str">
        <f t="shared" si="12"/>
        <v>FALSE</v>
      </c>
      <c r="K171" s="336">
        <v>1</v>
      </c>
      <c r="L171" s="210" t="s">
        <v>1768</v>
      </c>
      <c r="M171" s="236" t="s">
        <v>15</v>
      </c>
      <c r="N171" s="198" t="str">
        <f>VLOOKUP(B171,'HECVAT - Full'!A:E,3,FALSE)</f>
        <v>Yes</v>
      </c>
      <c r="O171" s="364" t="str">
        <f>IF(LEN(VLOOKUP(B171,'Analyst Report'!$A:$I,7,FALSE))= 0,"",VLOOKUP(B171,'Analyst Report'!$A:$I,7,FALSE))</f>
        <v/>
      </c>
      <c r="P171" s="236">
        <f t="shared" si="10"/>
        <v>1</v>
      </c>
      <c r="Q171" s="198">
        <v>20</v>
      </c>
      <c r="R171" s="236">
        <f>IF(LEN(VLOOKUP(B171,'Analyst Report'!$A$30:$I$289,8,FALSE))= 0,"",VLOOKUP(B171,'Analyst Report'!$A$30:$I$289,8,FALSE))</f>
        <v>20</v>
      </c>
      <c r="S171" s="315">
        <f t="shared" si="14"/>
        <v>20</v>
      </c>
      <c r="T171" s="236">
        <f t="shared" si="11"/>
        <v>20</v>
      </c>
      <c r="U171" s="347" t="s">
        <v>2418</v>
      </c>
      <c r="V171" s="347" t="s">
        <v>2418</v>
      </c>
      <c r="W171" s="347" t="s">
        <v>2418</v>
      </c>
      <c r="X171" s="347" t="s">
        <v>2418</v>
      </c>
      <c r="Y171" s="347" t="s">
        <v>2418</v>
      </c>
      <c r="Z171" s="347" t="s">
        <v>2418</v>
      </c>
      <c r="AA171" s="347" t="s">
        <v>2418</v>
      </c>
      <c r="AB171" s="347" t="s">
        <v>2418</v>
      </c>
    </row>
    <row r="172" spans="1:28" ht="409.6" thickTop="1" thickBot="1" x14ac:dyDescent="0.2">
      <c r="A172" s="192">
        <f t="shared" si="13"/>
        <v>155</v>
      </c>
      <c r="B172" s="275" t="s">
        <v>255</v>
      </c>
      <c r="C172" s="193" t="s">
        <v>405</v>
      </c>
      <c r="D172" s="193">
        <f>VLOOKUP(B172,'HECVAT - Full'!A$3:D$321,4,TRUE)</f>
        <v>0</v>
      </c>
      <c r="E172" s="204" t="s">
        <v>2262</v>
      </c>
      <c r="F172" s="204"/>
      <c r="G172" s="204"/>
      <c r="H172" s="195" t="s">
        <v>3048</v>
      </c>
      <c r="I172" s="195" t="s">
        <v>3047</v>
      </c>
      <c r="J172" s="210" t="str">
        <f t="shared" si="12"/>
        <v>FALSE</v>
      </c>
      <c r="K172" s="336">
        <v>1</v>
      </c>
      <c r="L172" s="210" t="s">
        <v>1768</v>
      </c>
      <c r="M172" s="236" t="s">
        <v>15</v>
      </c>
      <c r="N172" s="198" t="str">
        <f>VLOOKUP(B172,'HECVAT - Full'!A:E,3,FALSE)</f>
        <v>Our DR test cover all services supporting our production environment.  We basically restore our production environment in a separate regions from production and run a series of smoke tests to confirm that all services are working as expected.</v>
      </c>
      <c r="O172" s="364" t="str">
        <f>IF(LEN(VLOOKUP(B172,'Analyst Report'!$A:$I,7,FALSE))= 0,"",VLOOKUP(B172,'Analyst Report'!$A:$I,7,FALSE))</f>
        <v/>
      </c>
      <c r="P172" s="236">
        <f t="shared" si="10"/>
        <v>0</v>
      </c>
      <c r="Q172" s="198">
        <v>20</v>
      </c>
      <c r="R172" s="236">
        <f>IF(LEN(VLOOKUP(B172,'Analyst Report'!$A$30:$I$289,8,FALSE))= 0,"",VLOOKUP(B172,'Analyst Report'!$A$30:$I$289,8,FALSE))</f>
        <v>20</v>
      </c>
      <c r="S172" s="315">
        <f t="shared" si="14"/>
        <v>20</v>
      </c>
      <c r="T172" s="236">
        <f t="shared" si="11"/>
        <v>0</v>
      </c>
      <c r="U172" s="347" t="s">
        <v>2418</v>
      </c>
      <c r="V172" s="347" t="s">
        <v>2418</v>
      </c>
      <c r="W172" s="347" t="s">
        <v>2418</v>
      </c>
      <c r="X172" s="347" t="s">
        <v>2418</v>
      </c>
      <c r="Y172" s="347" t="s">
        <v>2418</v>
      </c>
      <c r="Z172" s="347" t="s">
        <v>2418</v>
      </c>
      <c r="AA172" s="347" t="s">
        <v>2418</v>
      </c>
      <c r="AB172" s="347" t="s">
        <v>2418</v>
      </c>
    </row>
    <row r="173" spans="1:28" ht="162" thickTop="1" thickBot="1" x14ac:dyDescent="0.2">
      <c r="A173" s="192">
        <f t="shared" si="13"/>
        <v>156</v>
      </c>
      <c r="B173" s="275" t="s">
        <v>256</v>
      </c>
      <c r="C173" s="193" t="s">
        <v>2679</v>
      </c>
      <c r="D173" s="193" t="str">
        <f>VLOOKUP(B173,'HECVAT - Full'!A$3:D$321,4,TRUE)</f>
        <v>All tests passed and met our recovery time objectives of 1 business day.</v>
      </c>
      <c r="E173" s="266" t="s">
        <v>2418</v>
      </c>
      <c r="F173" s="204" t="s">
        <v>2807</v>
      </c>
      <c r="G173" s="302" t="s">
        <v>2681</v>
      </c>
      <c r="H173" s="195" t="s">
        <v>3046</v>
      </c>
      <c r="I173" s="195" t="s">
        <v>3047</v>
      </c>
      <c r="J173" s="210" t="str">
        <f t="shared" si="12"/>
        <v>TRUE</v>
      </c>
      <c r="K173" s="336">
        <v>1</v>
      </c>
      <c r="L173" s="210" t="s">
        <v>1768</v>
      </c>
      <c r="M173" s="236" t="s">
        <v>15</v>
      </c>
      <c r="N173" s="198" t="str">
        <f>VLOOKUP(B173,'HECVAT - Full'!A:E,3,FALSE)</f>
        <v>Yes</v>
      </c>
      <c r="O173" s="364" t="str">
        <f>IF(LEN(VLOOKUP(B173,'Analyst Report'!$A:$I,7,FALSE))= 0,"",VLOOKUP(B173,'Analyst Report'!$A:$I,7,FALSE))</f>
        <v/>
      </c>
      <c r="P173" s="236">
        <f t="shared" si="10"/>
        <v>1</v>
      </c>
      <c r="Q173" s="198">
        <v>25</v>
      </c>
      <c r="R173" s="236">
        <f>IF(LEN(VLOOKUP(B173,'Analyst Report'!$A$30:$I$289,8,FALSE))= 0,"",VLOOKUP(B173,'Analyst Report'!$A$30:$I$289,8,FALSE))</f>
        <v>25</v>
      </c>
      <c r="S173" s="315">
        <f t="shared" si="14"/>
        <v>25</v>
      </c>
      <c r="T173" s="236">
        <f t="shared" si="11"/>
        <v>25</v>
      </c>
      <c r="U173" s="347" t="s">
        <v>2418</v>
      </c>
      <c r="V173" s="347" t="s">
        <v>2418</v>
      </c>
      <c r="W173" s="347" t="s">
        <v>2418</v>
      </c>
      <c r="X173" s="347" t="s">
        <v>2418</v>
      </c>
      <c r="Y173" s="347" t="s">
        <v>2418</v>
      </c>
      <c r="Z173" s="347" t="s">
        <v>2418</v>
      </c>
      <c r="AA173" s="347" t="s">
        <v>2418</v>
      </c>
      <c r="AB173" s="347" t="s">
        <v>2418</v>
      </c>
    </row>
    <row r="174" spans="1:28" ht="162" thickTop="1" thickBot="1" x14ac:dyDescent="0.2">
      <c r="A174" s="192">
        <f t="shared" si="13"/>
        <v>157</v>
      </c>
      <c r="B174" s="275" t="s">
        <v>257</v>
      </c>
      <c r="C174" s="193" t="s">
        <v>2680</v>
      </c>
      <c r="D174" s="193" t="str">
        <f>VLOOKUP(B174,'HECVAT - Full'!A$3:D$321,4,TRUE)</f>
        <v>As we recover our production environment, all components are reviewed anc confirmed to be operational.  In the event that a service is not working, our DR procedure will be updated and a re-test is planned in the following 3 months.</v>
      </c>
      <c r="E174" s="266" t="s">
        <v>2418</v>
      </c>
      <c r="F174" s="204" t="s">
        <v>2809</v>
      </c>
      <c r="G174" s="266" t="s">
        <v>2808</v>
      </c>
      <c r="H174" s="195" t="s">
        <v>3046</v>
      </c>
      <c r="I174" s="195" t="s">
        <v>3047</v>
      </c>
      <c r="J174" s="210" t="str">
        <f t="shared" si="12"/>
        <v>TRUE</v>
      </c>
      <c r="K174" s="336">
        <f>IF(N173="Yes",1,0)</f>
        <v>1</v>
      </c>
      <c r="L174" s="210" t="s">
        <v>1768</v>
      </c>
      <c r="M174" s="236" t="s">
        <v>15</v>
      </c>
      <c r="N174" s="198" t="str">
        <f>VLOOKUP(B174,'HECVAT - Full'!A:E,3,FALSE)</f>
        <v>Yes</v>
      </c>
      <c r="O174" s="364" t="str">
        <f>IF(LEN(VLOOKUP(B174,'Analyst Report'!$A:$I,7,FALSE))= 0,"",VLOOKUP(B174,'Analyst Report'!$A:$I,7,FALSE))</f>
        <v/>
      </c>
      <c r="P174" s="236">
        <f t="shared" si="10"/>
        <v>1</v>
      </c>
      <c r="Q174" s="198">
        <v>25</v>
      </c>
      <c r="R174" s="236">
        <f>IF(LEN(VLOOKUP(B174,'Analyst Report'!$A$30:$I$289,8,FALSE))= 0,"",VLOOKUP(B174,'Analyst Report'!$A$30:$I$289,8,FALSE))</f>
        <v>25</v>
      </c>
      <c r="S174" s="315">
        <f t="shared" si="14"/>
        <v>25</v>
      </c>
      <c r="T174" s="236">
        <f t="shared" si="11"/>
        <v>25</v>
      </c>
      <c r="U174" s="347" t="s">
        <v>2418</v>
      </c>
      <c r="V174" s="347" t="s">
        <v>2418</v>
      </c>
      <c r="W174" s="347" t="s">
        <v>2418</v>
      </c>
      <c r="X174" s="347" t="s">
        <v>2418</v>
      </c>
      <c r="Y174" s="347" t="s">
        <v>2418</v>
      </c>
      <c r="Z174" s="347" t="s">
        <v>2418</v>
      </c>
      <c r="AA174" s="347" t="s">
        <v>2418</v>
      </c>
      <c r="AB174" s="347" t="s">
        <v>2418</v>
      </c>
    </row>
    <row r="175" spans="1:28" s="251" customFormat="1" ht="308" thickTop="1" thickBot="1" x14ac:dyDescent="0.25">
      <c r="A175" s="192">
        <f t="shared" si="13"/>
        <v>158</v>
      </c>
      <c r="B175" s="281" t="s">
        <v>258</v>
      </c>
      <c r="C175" s="303" t="s">
        <v>25</v>
      </c>
      <c r="D175" s="193" t="str">
        <f>VLOOKUP(B175,'HECVAT - Full'!A$3:D$321,4,TRUE)</f>
        <v>As we recover our production environment, all components are reviewed anc confirmed to be operational.  In the event that a service is not working, our DR procedure will be updated and a re-test is planned in the following 3 months.</v>
      </c>
      <c r="E175" s="278" t="s">
        <v>2418</v>
      </c>
      <c r="F175" s="278" t="s">
        <v>2811</v>
      </c>
      <c r="G175" s="296" t="s">
        <v>2810</v>
      </c>
      <c r="H175" s="294" t="s">
        <v>3049</v>
      </c>
      <c r="I175" s="295" t="s">
        <v>2654</v>
      </c>
      <c r="J175" s="210" t="str">
        <f t="shared" si="12"/>
        <v>TRUE</v>
      </c>
      <c r="K175" s="339">
        <v>1</v>
      </c>
      <c r="L175" s="306" t="s">
        <v>1769</v>
      </c>
      <c r="M175" s="307" t="s">
        <v>15</v>
      </c>
      <c r="N175" s="315" t="str">
        <f>VLOOKUP(B175,'HECVAT - Full'!A:E,3,FALSE)</f>
        <v>Yes</v>
      </c>
      <c r="O175" s="364" t="str">
        <f>IF(LEN(VLOOKUP(B175,'Analyst Report'!$A:$I,7,FALSE))= 0,"",VLOOKUP(B175,'Analyst Report'!$A:$I,7,FALSE))</f>
        <v/>
      </c>
      <c r="P175" s="315">
        <f t="shared" si="10"/>
        <v>1</v>
      </c>
      <c r="Q175" s="305">
        <v>25</v>
      </c>
      <c r="R175" s="358">
        <f>IF(LEN(VLOOKUP(B175,'Analyst Report'!$A$30:$I$289,8,FALSE))= 0,"",VLOOKUP(B175,'Analyst Report'!$A$30:$I$289,8,FALSE))</f>
        <v>25</v>
      </c>
      <c r="S175" s="315">
        <f t="shared" si="14"/>
        <v>25</v>
      </c>
      <c r="T175" s="315">
        <f t="shared" si="11"/>
        <v>25</v>
      </c>
      <c r="U175" s="347" t="s">
        <v>2418</v>
      </c>
      <c r="V175" s="347" t="s">
        <v>2418</v>
      </c>
      <c r="W175" s="347" t="s">
        <v>2418</v>
      </c>
      <c r="X175" s="347" t="s">
        <v>2418</v>
      </c>
      <c r="Y175" s="347" t="s">
        <v>2418</v>
      </c>
      <c r="Z175" s="347" t="s">
        <v>2418</v>
      </c>
      <c r="AA175" s="347" t="s">
        <v>2418</v>
      </c>
      <c r="AB175" s="347" t="s">
        <v>2418</v>
      </c>
    </row>
    <row r="176" spans="1:28" s="251" customFormat="1" ht="206" thickTop="1" thickBot="1" x14ac:dyDescent="0.25">
      <c r="A176" s="192">
        <f t="shared" si="13"/>
        <v>159</v>
      </c>
      <c r="B176" s="281" t="s">
        <v>259</v>
      </c>
      <c r="C176" s="303" t="s">
        <v>2733</v>
      </c>
      <c r="D176" s="193" t="str">
        <f>VLOOKUP(B176,'HECVAT - Full'!A$3:D$321,4,TRUE)</f>
        <v xml:space="preserve">Security and Operations teams Management </v>
      </c>
      <c r="E176" s="278" t="s">
        <v>2418</v>
      </c>
      <c r="F176" s="278" t="s">
        <v>2813</v>
      </c>
      <c r="G176" s="296" t="s">
        <v>2812</v>
      </c>
      <c r="H176" s="294" t="s">
        <v>3050</v>
      </c>
      <c r="I176" s="295" t="s">
        <v>2981</v>
      </c>
      <c r="J176" s="210" t="str">
        <f t="shared" si="12"/>
        <v>FALSE</v>
      </c>
      <c r="K176" s="339">
        <v>1</v>
      </c>
      <c r="L176" s="306" t="s">
        <v>1769</v>
      </c>
      <c r="M176" s="307" t="s">
        <v>15</v>
      </c>
      <c r="N176" s="315" t="str">
        <f>VLOOKUP(B176,'HECVAT - Full'!A:E,3,FALSE)</f>
        <v>Yes</v>
      </c>
      <c r="O176" s="364" t="str">
        <f>IF(LEN(VLOOKUP(B176,'Analyst Report'!$A:$I,7,FALSE))= 0,"",VLOOKUP(B176,'Analyst Report'!$A:$I,7,FALSE))</f>
        <v/>
      </c>
      <c r="P176" s="315">
        <f t="shared" si="10"/>
        <v>1</v>
      </c>
      <c r="Q176" s="305">
        <v>20</v>
      </c>
      <c r="R176" s="358">
        <f>IF(LEN(VLOOKUP(B176,'Analyst Report'!$A$30:$I$289,8,FALSE))= 0,"",VLOOKUP(B176,'Analyst Report'!$A$30:$I$289,8,FALSE))</f>
        <v>20</v>
      </c>
      <c r="S176" s="315">
        <f t="shared" si="14"/>
        <v>20</v>
      </c>
      <c r="T176" s="315">
        <f t="shared" si="11"/>
        <v>20</v>
      </c>
      <c r="U176" s="347" t="s">
        <v>2418</v>
      </c>
      <c r="V176" s="347" t="s">
        <v>2418</v>
      </c>
      <c r="W176" s="347" t="s">
        <v>2418</v>
      </c>
      <c r="X176" s="347" t="s">
        <v>2418</v>
      </c>
      <c r="Y176" s="347" t="s">
        <v>2418</v>
      </c>
      <c r="Z176" s="347" t="s">
        <v>2418</v>
      </c>
      <c r="AA176" s="347" t="s">
        <v>2418</v>
      </c>
      <c r="AB176" s="347" t="s">
        <v>2418</v>
      </c>
    </row>
    <row r="177" spans="1:28" s="251" customFormat="1" ht="223" thickTop="1" thickBot="1" x14ac:dyDescent="0.25">
      <c r="A177" s="192">
        <f t="shared" si="13"/>
        <v>160</v>
      </c>
      <c r="B177" s="281" t="s">
        <v>260</v>
      </c>
      <c r="C177" s="303" t="s">
        <v>406</v>
      </c>
      <c r="D177" s="193" t="str">
        <f>VLOOKUP(B177,'HECVAT - Full'!A$3:D$321,4,TRUE)</f>
        <v xml:space="preserve">Firewall policy changes flow through the same Change Management process as any production system is in-scope. </v>
      </c>
      <c r="E177" s="278" t="s">
        <v>2418</v>
      </c>
      <c r="F177" s="278" t="s">
        <v>2815</v>
      </c>
      <c r="G177" s="296" t="s">
        <v>2814</v>
      </c>
      <c r="H177" s="294" t="s">
        <v>3051</v>
      </c>
      <c r="I177" s="295" t="s">
        <v>3052</v>
      </c>
      <c r="J177" s="210" t="str">
        <f t="shared" si="12"/>
        <v>TRUE</v>
      </c>
      <c r="K177" s="339">
        <v>1</v>
      </c>
      <c r="L177" s="306" t="s">
        <v>1769</v>
      </c>
      <c r="M177" s="307" t="s">
        <v>15</v>
      </c>
      <c r="N177" s="315" t="str">
        <f>VLOOKUP(B177,'HECVAT - Full'!A:E,3,FALSE)</f>
        <v>Yes</v>
      </c>
      <c r="O177" s="364" t="str">
        <f>IF(LEN(VLOOKUP(B177,'Analyst Report'!$A:$I,7,FALSE))= 0,"",VLOOKUP(B177,'Analyst Report'!$A:$I,7,FALSE))</f>
        <v/>
      </c>
      <c r="P177" s="315">
        <f t="shared" si="10"/>
        <v>1</v>
      </c>
      <c r="Q177" s="305">
        <v>25</v>
      </c>
      <c r="R177" s="358">
        <f>IF(LEN(VLOOKUP(B177,'Analyst Report'!$A$30:$I$289,8,FALSE))= 0,"",VLOOKUP(B177,'Analyst Report'!$A$30:$I$289,8,FALSE))</f>
        <v>25</v>
      </c>
      <c r="S177" s="315">
        <f t="shared" si="14"/>
        <v>25</v>
      </c>
      <c r="T177" s="315">
        <f t="shared" si="11"/>
        <v>25</v>
      </c>
      <c r="U177" s="347" t="s">
        <v>2418</v>
      </c>
      <c r="V177" s="347" t="s">
        <v>2418</v>
      </c>
      <c r="W177" s="347" t="s">
        <v>2418</v>
      </c>
      <c r="X177" s="347" t="s">
        <v>2418</v>
      </c>
      <c r="Y177" s="347" t="s">
        <v>2418</v>
      </c>
      <c r="Z177" s="347" t="s">
        <v>2418</v>
      </c>
      <c r="AA177" s="347" t="s">
        <v>2418</v>
      </c>
      <c r="AB177" s="347" t="s">
        <v>2418</v>
      </c>
    </row>
    <row r="178" spans="1:28" s="251" customFormat="1" ht="240" thickTop="1" thickBot="1" x14ac:dyDescent="0.25">
      <c r="A178" s="192">
        <f t="shared" si="13"/>
        <v>161</v>
      </c>
      <c r="B178" s="281" t="s">
        <v>261</v>
      </c>
      <c r="C178" s="303" t="s">
        <v>83</v>
      </c>
      <c r="D178" s="193" t="str">
        <f>VLOOKUP(B178,'HECVAT - Full'!A$3:D$321,4,TRUE)</f>
        <v xml:space="preserve">Sensors for the IDS are deployed through entire Liaison infrastructure reporting into the cloud and analyzed by humans after correlation events. </v>
      </c>
      <c r="E178" s="278" t="s">
        <v>2418</v>
      </c>
      <c r="F178" s="278" t="s">
        <v>2818</v>
      </c>
      <c r="G178" s="296" t="s">
        <v>2816</v>
      </c>
      <c r="H178" s="294" t="s">
        <v>3053</v>
      </c>
      <c r="I178" s="295" t="s">
        <v>3054</v>
      </c>
      <c r="J178" s="210" t="str">
        <f t="shared" si="12"/>
        <v>TRUE</v>
      </c>
      <c r="K178" s="339">
        <v>1</v>
      </c>
      <c r="L178" s="306" t="s">
        <v>1769</v>
      </c>
      <c r="M178" s="307" t="s">
        <v>15</v>
      </c>
      <c r="N178" s="315" t="str">
        <f>VLOOKUP(B178,'HECVAT - Full'!A:E,3,FALSE)</f>
        <v>Yes</v>
      </c>
      <c r="O178" s="364" t="str">
        <f>IF(LEN(VLOOKUP(B178,'Analyst Report'!$A:$I,7,FALSE))= 0,"",VLOOKUP(B178,'Analyst Report'!$A:$I,7,FALSE))</f>
        <v/>
      </c>
      <c r="P178" s="315">
        <f t="shared" si="10"/>
        <v>1</v>
      </c>
      <c r="Q178" s="305">
        <v>25</v>
      </c>
      <c r="R178" s="358">
        <f>IF(LEN(VLOOKUP(B178,'Analyst Report'!$A$30:$I$289,8,FALSE))= 0,"",VLOOKUP(B178,'Analyst Report'!$A$30:$I$289,8,FALSE))</f>
        <v>25</v>
      </c>
      <c r="S178" s="315">
        <f t="shared" si="14"/>
        <v>25</v>
      </c>
      <c r="T178" s="315">
        <f t="shared" si="11"/>
        <v>25</v>
      </c>
      <c r="U178" s="347" t="s">
        <v>2418</v>
      </c>
      <c r="V178" s="347" t="s">
        <v>2418</v>
      </c>
      <c r="W178" s="347" t="s">
        <v>2418</v>
      </c>
      <c r="X178" s="347" t="s">
        <v>2418</v>
      </c>
      <c r="Y178" s="347" t="s">
        <v>2418</v>
      </c>
      <c r="Z178" s="347" t="s">
        <v>2418</v>
      </c>
      <c r="AA178" s="347" t="s">
        <v>2418</v>
      </c>
      <c r="AB178" s="347" t="s">
        <v>2418</v>
      </c>
    </row>
    <row r="179" spans="1:28" s="251" customFormat="1" ht="240" thickTop="1" thickBot="1" x14ac:dyDescent="0.25">
      <c r="A179" s="192">
        <f t="shared" si="13"/>
        <v>162</v>
      </c>
      <c r="B179" s="281" t="s">
        <v>262</v>
      </c>
      <c r="C179" s="303" t="s">
        <v>84</v>
      </c>
      <c r="D179" s="193" t="str">
        <f>VLOOKUP(B179,'HECVAT - Full'!A$3:D$321,4,TRUE)</f>
        <v>Centralized next-generation endpoint protection</v>
      </c>
      <c r="E179" s="278" t="s">
        <v>2418</v>
      </c>
      <c r="F179" s="278" t="s">
        <v>2819</v>
      </c>
      <c r="G179" s="296" t="s">
        <v>2817</v>
      </c>
      <c r="H179" s="294" t="s">
        <v>3055</v>
      </c>
      <c r="I179" s="295" t="s">
        <v>3056</v>
      </c>
      <c r="J179" s="210" t="str">
        <f t="shared" si="12"/>
        <v>FALSE</v>
      </c>
      <c r="K179" s="339">
        <v>1</v>
      </c>
      <c r="L179" s="306" t="s">
        <v>1769</v>
      </c>
      <c r="M179" s="307" t="s">
        <v>15</v>
      </c>
      <c r="N179" s="315" t="str">
        <f>VLOOKUP(B179,'HECVAT - Full'!A:E,3,FALSE)</f>
        <v>Yes</v>
      </c>
      <c r="O179" s="364" t="str">
        <f>IF(LEN(VLOOKUP(B179,'Analyst Report'!$A:$I,7,FALSE))= 0,"",VLOOKUP(B179,'Analyst Report'!$A:$I,7,FALSE))</f>
        <v/>
      </c>
      <c r="P179" s="315">
        <f t="shared" si="10"/>
        <v>1</v>
      </c>
      <c r="Q179" s="305">
        <v>20</v>
      </c>
      <c r="R179" s="358">
        <f>IF(LEN(VLOOKUP(B179,'Analyst Report'!$A$30:$I$289,8,FALSE))= 0,"",VLOOKUP(B179,'Analyst Report'!$A$30:$I$289,8,FALSE))</f>
        <v>20</v>
      </c>
      <c r="S179" s="315">
        <f t="shared" si="14"/>
        <v>20</v>
      </c>
      <c r="T179" s="315">
        <f t="shared" si="11"/>
        <v>20</v>
      </c>
      <c r="U179" s="347" t="s">
        <v>2418</v>
      </c>
      <c r="V179" s="347" t="s">
        <v>2418</v>
      </c>
      <c r="W179" s="347" t="s">
        <v>2418</v>
      </c>
      <c r="X179" s="347" t="s">
        <v>2418</v>
      </c>
      <c r="Y179" s="347" t="s">
        <v>2418</v>
      </c>
      <c r="Z179" s="347" t="s">
        <v>2418</v>
      </c>
      <c r="AA179" s="347" t="s">
        <v>2418</v>
      </c>
      <c r="AB179" s="347" t="s">
        <v>2418</v>
      </c>
    </row>
    <row r="180" spans="1:28" s="251" customFormat="1" ht="240" thickTop="1" thickBot="1" x14ac:dyDescent="0.25">
      <c r="A180" s="192">
        <f t="shared" si="13"/>
        <v>163</v>
      </c>
      <c r="B180" s="281" t="s">
        <v>263</v>
      </c>
      <c r="C180" s="303" t="s">
        <v>99</v>
      </c>
      <c r="D180" s="193" t="str">
        <f>VLOOKUP(B180,'HECVAT - Full'!A$3:D$321,4,TRUE)</f>
        <v>Cloud integrated next gen</v>
      </c>
      <c r="E180" s="278" t="s">
        <v>2418</v>
      </c>
      <c r="F180" s="278" t="s">
        <v>2821</v>
      </c>
      <c r="G180" s="296" t="s">
        <v>2820</v>
      </c>
      <c r="H180" s="294" t="s">
        <v>3053</v>
      </c>
      <c r="I180" s="295" t="s">
        <v>3057</v>
      </c>
      <c r="J180" s="210" t="str">
        <f t="shared" si="12"/>
        <v>TRUE</v>
      </c>
      <c r="K180" s="339">
        <v>1</v>
      </c>
      <c r="L180" s="306" t="s">
        <v>1769</v>
      </c>
      <c r="M180" s="307" t="s">
        <v>15</v>
      </c>
      <c r="N180" s="315" t="str">
        <f>VLOOKUP(B180,'HECVAT - Full'!A:E,3,FALSE)</f>
        <v>Yes</v>
      </c>
      <c r="O180" s="364" t="str">
        <f>IF(LEN(VLOOKUP(B180,'Analyst Report'!$A:$I,7,FALSE))= 0,"",VLOOKUP(B180,'Analyst Report'!$A:$I,7,FALSE))</f>
        <v/>
      </c>
      <c r="P180" s="315">
        <f t="shared" si="10"/>
        <v>1</v>
      </c>
      <c r="Q180" s="305">
        <v>25</v>
      </c>
      <c r="R180" s="358">
        <f>IF(LEN(VLOOKUP(B180,'Analyst Report'!$A$30:$I$289,8,FALSE))= 0,"",VLOOKUP(B180,'Analyst Report'!$A$30:$I$289,8,FALSE))</f>
        <v>25</v>
      </c>
      <c r="S180" s="315">
        <f t="shared" si="14"/>
        <v>25</v>
      </c>
      <c r="T180" s="315">
        <f t="shared" si="11"/>
        <v>25</v>
      </c>
      <c r="U180" s="347" t="s">
        <v>2418</v>
      </c>
      <c r="V180" s="347" t="s">
        <v>2418</v>
      </c>
      <c r="W180" s="347" t="s">
        <v>2418</v>
      </c>
      <c r="X180" s="347" t="s">
        <v>2418</v>
      </c>
      <c r="Y180" s="347" t="s">
        <v>2418</v>
      </c>
      <c r="Z180" s="347" t="s">
        <v>2418</v>
      </c>
      <c r="AA180" s="347" t="s">
        <v>2418</v>
      </c>
      <c r="AB180" s="347" t="s">
        <v>2418</v>
      </c>
    </row>
    <row r="181" spans="1:28" s="251" customFormat="1" ht="240" thickTop="1" thickBot="1" x14ac:dyDescent="0.25">
      <c r="A181" s="192">
        <f t="shared" si="13"/>
        <v>164</v>
      </c>
      <c r="B181" s="281" t="s">
        <v>264</v>
      </c>
      <c r="C181" s="303" t="s">
        <v>100</v>
      </c>
      <c r="D181" s="193" t="str">
        <f>VLOOKUP(B181,'HECVAT - Full'!A$3:D$321,4,TRUE)</f>
        <v>Cloud integrated next gen</v>
      </c>
      <c r="E181" s="278" t="s">
        <v>2418</v>
      </c>
      <c r="F181" s="278" t="s">
        <v>2823</v>
      </c>
      <c r="G181" s="296" t="s">
        <v>2822</v>
      </c>
      <c r="H181" s="294" t="s">
        <v>3055</v>
      </c>
      <c r="I181" s="295" t="s">
        <v>3058</v>
      </c>
      <c r="J181" s="210" t="str">
        <f t="shared" si="12"/>
        <v>FALSE</v>
      </c>
      <c r="K181" s="339">
        <v>1</v>
      </c>
      <c r="L181" s="306" t="s">
        <v>1769</v>
      </c>
      <c r="M181" s="307" t="s">
        <v>15</v>
      </c>
      <c r="N181" s="315" t="str">
        <f>VLOOKUP(B181,'HECVAT - Full'!A:E,3,FALSE)</f>
        <v>Yes</v>
      </c>
      <c r="O181" s="364" t="str">
        <f>IF(LEN(VLOOKUP(B181,'Analyst Report'!$A:$I,7,FALSE))= 0,"",VLOOKUP(B181,'Analyst Report'!$A:$I,7,FALSE))</f>
        <v/>
      </c>
      <c r="P181" s="315">
        <f t="shared" si="10"/>
        <v>1</v>
      </c>
      <c r="Q181" s="305">
        <v>20</v>
      </c>
      <c r="R181" s="358">
        <f>IF(LEN(VLOOKUP(B181,'Analyst Report'!$A$30:$I$289,8,FALSE))= 0,"",VLOOKUP(B181,'Analyst Report'!$A$30:$I$289,8,FALSE))</f>
        <v>20</v>
      </c>
      <c r="S181" s="315">
        <f t="shared" si="14"/>
        <v>20</v>
      </c>
      <c r="T181" s="315">
        <f t="shared" si="11"/>
        <v>20</v>
      </c>
      <c r="U181" s="347" t="s">
        <v>2418</v>
      </c>
      <c r="V181" s="347" t="s">
        <v>2418</v>
      </c>
      <c r="W181" s="347" t="s">
        <v>2418</v>
      </c>
      <c r="X181" s="347" t="s">
        <v>2418</v>
      </c>
      <c r="Y181" s="347" t="s">
        <v>2418</v>
      </c>
      <c r="Z181" s="347" t="s">
        <v>2418</v>
      </c>
      <c r="AA181" s="347" t="s">
        <v>2418</v>
      </c>
      <c r="AB181" s="347" t="s">
        <v>2418</v>
      </c>
    </row>
    <row r="182" spans="1:28" s="251" customFormat="1" ht="78" thickTop="1" thickBot="1" x14ac:dyDescent="0.25">
      <c r="A182" s="192">
        <f t="shared" si="13"/>
        <v>165</v>
      </c>
      <c r="B182" s="281" t="s">
        <v>265</v>
      </c>
      <c r="C182" s="303" t="s">
        <v>2298</v>
      </c>
      <c r="D182" s="193" t="str">
        <f>VLOOKUP(B182,'HECVAT - Full'!A$3:D$321,4,TRUE)</f>
        <v xml:space="preserve">tied into SIEM and endpoint detection response capabilities that also correlate data with AI driven cloud engines. </v>
      </c>
      <c r="E182" s="278" t="s">
        <v>2418</v>
      </c>
      <c r="F182" s="278" t="s">
        <v>2825</v>
      </c>
      <c r="G182" s="296" t="s">
        <v>2824</v>
      </c>
      <c r="H182" s="294"/>
      <c r="I182" s="295"/>
      <c r="J182" s="210" t="str">
        <f t="shared" si="12"/>
        <v>FALSE</v>
      </c>
      <c r="K182" s="339">
        <v>1</v>
      </c>
      <c r="L182" s="306" t="s">
        <v>1769</v>
      </c>
      <c r="M182" s="307" t="s">
        <v>15</v>
      </c>
      <c r="N182" s="315" t="str">
        <f>VLOOKUP(B182,'HECVAT - Full'!A:E,3,FALSE)</f>
        <v>Yes</v>
      </c>
      <c r="O182" s="364" t="str">
        <f>IF(LEN(VLOOKUP(B182,'Analyst Report'!$A:$I,7,FALSE))= 0,"",VLOOKUP(B182,'Analyst Report'!$A:$I,7,FALSE))</f>
        <v/>
      </c>
      <c r="P182" s="315">
        <f t="shared" si="10"/>
        <v>1</v>
      </c>
      <c r="Q182" s="305">
        <v>20</v>
      </c>
      <c r="R182" s="358">
        <f>IF(LEN(VLOOKUP(B182,'Analyst Report'!$A$30:$I$289,8,FALSE))= 0,"",VLOOKUP(B182,'Analyst Report'!$A$30:$I$289,8,FALSE))</f>
        <v>20</v>
      </c>
      <c r="S182" s="315">
        <f t="shared" si="14"/>
        <v>20</v>
      </c>
      <c r="T182" s="315">
        <f t="shared" si="11"/>
        <v>20</v>
      </c>
      <c r="U182" s="347" t="s">
        <v>2418</v>
      </c>
      <c r="V182" s="347" t="s">
        <v>2418</v>
      </c>
      <c r="W182" s="347" t="s">
        <v>2418</v>
      </c>
      <c r="X182" s="347" t="s">
        <v>2418</v>
      </c>
      <c r="Y182" s="347" t="s">
        <v>2418</v>
      </c>
      <c r="Z182" s="347" t="s">
        <v>2418</v>
      </c>
      <c r="AA182" s="347" t="s">
        <v>2418</v>
      </c>
      <c r="AB182" s="347" t="s">
        <v>2418</v>
      </c>
    </row>
    <row r="183" spans="1:28" s="251" customFormat="1" ht="257" thickTop="1" thickBot="1" x14ac:dyDescent="0.25">
      <c r="A183" s="192">
        <f t="shared" si="13"/>
        <v>166</v>
      </c>
      <c r="B183" s="281" t="s">
        <v>266</v>
      </c>
      <c r="C183" s="303" t="s">
        <v>85</v>
      </c>
      <c r="D183" s="193" t="str">
        <f>VLOOKUP(B183,'HECVAT - Full'!A$3:D$321,4,TRUE)</f>
        <v>Together with SIEM and next gen / XDR endpoint we have alerting monitoring, correlation and review by human Security Operations Team 24/7/365…</v>
      </c>
      <c r="E183" s="278" t="s">
        <v>2418</v>
      </c>
      <c r="F183" s="278" t="s">
        <v>2827</v>
      </c>
      <c r="G183" s="296" t="s">
        <v>2826</v>
      </c>
      <c r="H183" s="294" t="s">
        <v>3059</v>
      </c>
      <c r="I183" s="295" t="s">
        <v>3060</v>
      </c>
      <c r="J183" s="210" t="str">
        <f t="shared" si="12"/>
        <v>FALSE</v>
      </c>
      <c r="K183" s="339">
        <v>1</v>
      </c>
      <c r="L183" s="306" t="s">
        <v>1769</v>
      </c>
      <c r="M183" s="307" t="s">
        <v>15</v>
      </c>
      <c r="N183" s="315" t="str">
        <f>VLOOKUP(B183,'HECVAT - Full'!A:E,3,FALSE)</f>
        <v>Yes</v>
      </c>
      <c r="O183" s="364" t="str">
        <f>IF(LEN(VLOOKUP(B183,'Analyst Report'!$A:$I,7,FALSE))= 0,"",VLOOKUP(B183,'Analyst Report'!$A:$I,7,FALSE))</f>
        <v/>
      </c>
      <c r="P183" s="315">
        <f t="shared" si="10"/>
        <v>1</v>
      </c>
      <c r="Q183" s="305">
        <v>15</v>
      </c>
      <c r="R183" s="358">
        <f>IF(LEN(VLOOKUP(B183,'Analyst Report'!$A$30:$I$289,8,FALSE))= 0,"",VLOOKUP(B183,'Analyst Report'!$A$30:$I$289,8,FALSE))</f>
        <v>15</v>
      </c>
      <c r="S183" s="315">
        <f t="shared" si="14"/>
        <v>15</v>
      </c>
      <c r="T183" s="315">
        <f t="shared" si="11"/>
        <v>15</v>
      </c>
      <c r="U183" s="347" t="s">
        <v>2418</v>
      </c>
      <c r="V183" s="347" t="s">
        <v>2418</v>
      </c>
      <c r="W183" s="347" t="s">
        <v>2418</v>
      </c>
      <c r="X183" s="347" t="s">
        <v>2418</v>
      </c>
      <c r="Y183" s="347" t="s">
        <v>2418</v>
      </c>
      <c r="Z183" s="347" t="s">
        <v>2418</v>
      </c>
      <c r="AA183" s="347" t="s">
        <v>2418</v>
      </c>
      <c r="AB183" s="347" t="s">
        <v>2418</v>
      </c>
    </row>
    <row r="184" spans="1:28" s="251" customFormat="1" ht="223" thickTop="1" thickBot="1" x14ac:dyDescent="0.25">
      <c r="A184" s="192">
        <f t="shared" si="13"/>
        <v>167</v>
      </c>
      <c r="B184" s="281" t="s">
        <v>267</v>
      </c>
      <c r="C184" s="303" t="s">
        <v>86</v>
      </c>
      <c r="D184" s="193" t="str">
        <f>VLOOKUP(B184,'HECVAT - Full'!A$3:D$321,4,TRUE)</f>
        <v>Both Liaison and 3rd party share in this monitoring</v>
      </c>
      <c r="E184" s="278" t="s">
        <v>2373</v>
      </c>
      <c r="F184" s="278"/>
      <c r="G184" s="296"/>
      <c r="H184" s="294" t="s">
        <v>3061</v>
      </c>
      <c r="I184" s="295" t="s">
        <v>3062</v>
      </c>
      <c r="J184" s="210" t="str">
        <f t="shared" si="12"/>
        <v>FALSE</v>
      </c>
      <c r="K184" s="339">
        <v>1</v>
      </c>
      <c r="L184" s="306" t="s">
        <v>1769</v>
      </c>
      <c r="M184" s="307" t="s">
        <v>15</v>
      </c>
      <c r="N184" s="315" t="str">
        <f>VLOOKUP(B184,'HECVAT - Full'!A:E,3,FALSE)</f>
        <v>Yes</v>
      </c>
      <c r="O184" s="364" t="str">
        <f>IF(LEN(VLOOKUP(B184,'Analyst Report'!$A:$I,7,FALSE))= 0,"",VLOOKUP(B184,'Analyst Report'!$A:$I,7,FALSE))</f>
        <v/>
      </c>
      <c r="P184" s="315">
        <f t="shared" si="10"/>
        <v>1</v>
      </c>
      <c r="Q184" s="305">
        <v>20</v>
      </c>
      <c r="R184" s="358">
        <f>IF(LEN(VLOOKUP(B184,'Analyst Report'!$A$30:$I$289,8,FALSE))= 0,"",VLOOKUP(B184,'Analyst Report'!$A$30:$I$289,8,FALSE))</f>
        <v>20</v>
      </c>
      <c r="S184" s="315">
        <f t="shared" si="14"/>
        <v>20</v>
      </c>
      <c r="T184" s="315">
        <f t="shared" si="11"/>
        <v>20</v>
      </c>
      <c r="U184" s="347" t="s">
        <v>2418</v>
      </c>
      <c r="V184" s="347" t="s">
        <v>2418</v>
      </c>
      <c r="W184" s="347" t="s">
        <v>2418</v>
      </c>
      <c r="X184" s="347" t="s">
        <v>2418</v>
      </c>
      <c r="Y184" s="347" t="s">
        <v>2418</v>
      </c>
      <c r="Z184" s="347" t="s">
        <v>2418</v>
      </c>
      <c r="AA184" s="347" t="s">
        <v>2418</v>
      </c>
      <c r="AB184" s="347" t="s">
        <v>2418</v>
      </c>
    </row>
    <row r="185" spans="1:28" s="251" customFormat="1" ht="330" thickTop="1" thickBot="1" x14ac:dyDescent="0.25">
      <c r="A185" s="192">
        <f t="shared" si="13"/>
        <v>168</v>
      </c>
      <c r="B185" s="281" t="s">
        <v>268</v>
      </c>
      <c r="C185" s="303" t="s">
        <v>2264</v>
      </c>
      <c r="D185" s="193">
        <f>VLOOKUP(B185,'HECVAT - Full'!A$3:D$321,4,TRUE)</f>
        <v>0</v>
      </c>
      <c r="E185" s="278" t="s">
        <v>2418</v>
      </c>
      <c r="F185" s="278" t="s">
        <v>2829</v>
      </c>
      <c r="G185" s="296" t="s">
        <v>2828</v>
      </c>
      <c r="H185" s="294" t="s">
        <v>3063</v>
      </c>
      <c r="I185" s="295" t="s">
        <v>3064</v>
      </c>
      <c r="J185" s="210" t="str">
        <f t="shared" si="12"/>
        <v>TRUE</v>
      </c>
      <c r="K185" s="339">
        <v>1</v>
      </c>
      <c r="L185" s="306" t="s">
        <v>1769</v>
      </c>
      <c r="M185" s="307" t="s">
        <v>15</v>
      </c>
      <c r="N185" s="315" t="str">
        <f>VLOOKUP(B185,'HECVAT - Full'!A:E,3,FALSE)</f>
        <v xml:space="preserve">Yes, SIEM for logging, correlation and alerting with live SOC team (3rd party) and internal security personnel for additional monitoring and response. </v>
      </c>
      <c r="O185" s="364" t="str">
        <f>IF(LEN(VLOOKUP(B185,'Analyst Report'!$A:$I,7,FALSE))= 0,"",VLOOKUP(B185,'Analyst Report'!$A:$I,7,FALSE))</f>
        <v/>
      </c>
      <c r="P185" s="315">
        <f t="shared" si="10"/>
        <v>1</v>
      </c>
      <c r="Q185" s="305">
        <v>25</v>
      </c>
      <c r="R185" s="358">
        <f>IF(LEN(VLOOKUP(B185,'Analyst Report'!$A$30:$I$289,8,FALSE))= 0,"",VLOOKUP(B185,'Analyst Report'!$A$30:$I$289,8,FALSE))</f>
        <v>25</v>
      </c>
      <c r="S185" s="315">
        <f t="shared" si="14"/>
        <v>25</v>
      </c>
      <c r="T185" s="315">
        <f t="shared" si="11"/>
        <v>25</v>
      </c>
      <c r="U185" s="347" t="s">
        <v>2418</v>
      </c>
      <c r="V185" s="347" t="s">
        <v>2418</v>
      </c>
      <c r="W185" s="347" t="s">
        <v>2418</v>
      </c>
      <c r="X185" s="347" t="s">
        <v>2418</v>
      </c>
      <c r="Y185" s="347" t="s">
        <v>2418</v>
      </c>
      <c r="Z185" s="347" t="s">
        <v>2418</v>
      </c>
      <c r="AA185" s="347" t="s">
        <v>2418</v>
      </c>
      <c r="AB185" s="347" t="s">
        <v>2418</v>
      </c>
    </row>
    <row r="186" spans="1:28" ht="242" thickTop="1" thickBot="1" x14ac:dyDescent="0.2">
      <c r="A186" s="192">
        <f t="shared" si="13"/>
        <v>169</v>
      </c>
      <c r="B186" s="267" t="s">
        <v>269</v>
      </c>
      <c r="C186" s="303" t="s">
        <v>2299</v>
      </c>
      <c r="D186" s="193" t="str">
        <f>VLOOKUP(B186,'HECVAT - Full'!A$3:D$321,4,TRUE)</f>
        <v>All policies can be furnished upon mutually executed NDA</v>
      </c>
      <c r="E186" s="262" t="s">
        <v>2418</v>
      </c>
      <c r="F186" s="262" t="s">
        <v>2548</v>
      </c>
      <c r="G186" s="262" t="s">
        <v>2549</v>
      </c>
      <c r="H186" s="264" t="s">
        <v>2354</v>
      </c>
      <c r="I186" s="271" t="s">
        <v>2550</v>
      </c>
      <c r="J186" s="210" t="str">
        <f t="shared" ref="J186:J236" si="15">IF(S186&gt;20,"TRUE","FALSE")</f>
        <v>FALSE</v>
      </c>
      <c r="K186" s="336">
        <v>1</v>
      </c>
      <c r="L186" s="210" t="s">
        <v>1770</v>
      </c>
      <c r="M186" s="236" t="s">
        <v>15</v>
      </c>
      <c r="N186" s="198" t="str">
        <f>VLOOKUP(B186,'HECVAT - Full'!A:E,3,FALSE)</f>
        <v>Yes</v>
      </c>
      <c r="O186" s="364" t="str">
        <f>IF(LEN(VLOOKUP(B186,'Analyst Report'!$A:$I,7,FALSE))= 0,"",VLOOKUP(B186,'Analyst Report'!$A:$I,7,FALSE))</f>
        <v/>
      </c>
      <c r="P186" s="236">
        <f t="shared" ref="P186:P228" si="16">IF((O186=""),(IF(ISNUMBER(FIND(M186,N186)), 1, 0)),(IF(ISNUMBER(FIND(M186,O186)), 1, 0)))</f>
        <v>1</v>
      </c>
      <c r="Q186" s="198">
        <v>20</v>
      </c>
      <c r="R186" s="358">
        <f>IF(LEN(VLOOKUP(B186,'Analyst Report'!$A$30:$I$289,8,FALSE))= 0,"",VLOOKUP(B186,'Analyst Report'!$A$30:$I$289,8,FALSE))</f>
        <v>20</v>
      </c>
      <c r="S186" s="315">
        <f t="shared" si="14"/>
        <v>20</v>
      </c>
      <c r="T186" s="236">
        <f t="shared" ref="T186:T228" si="17">P186*S186</f>
        <v>20</v>
      </c>
      <c r="U186" s="347" t="s">
        <v>2418</v>
      </c>
      <c r="V186" s="347" t="s">
        <v>2418</v>
      </c>
      <c r="W186" s="347" t="s">
        <v>2418</v>
      </c>
      <c r="X186" s="347" t="s">
        <v>2418</v>
      </c>
      <c r="Y186" s="347" t="s">
        <v>2418</v>
      </c>
      <c r="Z186" s="347" t="s">
        <v>2418</v>
      </c>
      <c r="AA186" s="347" t="s">
        <v>2418</v>
      </c>
      <c r="AB186" s="347" t="s">
        <v>2418</v>
      </c>
    </row>
    <row r="187" spans="1:28" ht="223" thickTop="1" thickBot="1" x14ac:dyDescent="0.25">
      <c r="A187" s="192">
        <f t="shared" si="13"/>
        <v>170</v>
      </c>
      <c r="B187" s="275" t="s">
        <v>270</v>
      </c>
      <c r="C187" s="275" t="s">
        <v>27</v>
      </c>
      <c r="D187" s="193" t="str">
        <f>VLOOKUP(B187,'HECVAT - Full'!A$3:D$321,4,TRUE)</f>
        <v xml:space="preserve">Liaison's patch management process involves vulnerability scanning, and monthly patch deployment. In the event of an emergency patch being released the situation is assessed to determine if installing the patch outside of the monthly cycle is feasible and appropriate. All patches are installed on lower environment servers before being applied to production systems. </v>
      </c>
      <c r="E187" s="278" t="s">
        <v>2418</v>
      </c>
      <c r="F187" s="278"/>
      <c r="G187" s="296"/>
      <c r="H187" s="294" t="s">
        <v>3065</v>
      </c>
      <c r="I187" s="295" t="s">
        <v>3066</v>
      </c>
      <c r="J187" s="210" t="str">
        <f t="shared" si="15"/>
        <v>TRUE</v>
      </c>
      <c r="K187" s="336">
        <v>1</v>
      </c>
      <c r="L187" s="210" t="s">
        <v>1770</v>
      </c>
      <c r="M187" s="236" t="s">
        <v>15</v>
      </c>
      <c r="N187" s="198" t="str">
        <f>VLOOKUP(B187,'HECVAT - Full'!A:E,3,FALSE)</f>
        <v>Yes</v>
      </c>
      <c r="O187" s="364" t="str">
        <f>IF(LEN(VLOOKUP(B187,'Analyst Report'!$A:$I,7,FALSE))= 0,"",VLOOKUP(B187,'Analyst Report'!$A:$I,7,FALSE))</f>
        <v/>
      </c>
      <c r="P187" s="236">
        <f t="shared" si="16"/>
        <v>1</v>
      </c>
      <c r="Q187" s="198">
        <v>25</v>
      </c>
      <c r="R187" s="236">
        <f>IF(LEN(VLOOKUP(B187,'Analyst Report'!$A$30:$I$289,8,FALSE))= 0,"",VLOOKUP(B187,'Analyst Report'!$A$30:$I$289,8,FALSE))</f>
        <v>25</v>
      </c>
      <c r="S187" s="315">
        <f t="shared" si="14"/>
        <v>25</v>
      </c>
      <c r="T187" s="236">
        <f t="shared" si="17"/>
        <v>25</v>
      </c>
      <c r="U187" s="347" t="s">
        <v>2418</v>
      </c>
      <c r="V187" s="347" t="s">
        <v>2418</v>
      </c>
      <c r="W187" s="347" t="s">
        <v>2418</v>
      </c>
      <c r="X187" s="347" t="s">
        <v>2418</v>
      </c>
      <c r="Y187" s="347" t="s">
        <v>2418</v>
      </c>
      <c r="Z187" s="347" t="s">
        <v>2418</v>
      </c>
      <c r="AA187" s="347" t="s">
        <v>2418</v>
      </c>
      <c r="AB187" s="347" t="s">
        <v>2418</v>
      </c>
    </row>
    <row r="188" spans="1:28" ht="223" thickTop="1" thickBot="1" x14ac:dyDescent="0.25">
      <c r="A188" s="192">
        <f t="shared" si="13"/>
        <v>171</v>
      </c>
      <c r="B188" s="275" t="s">
        <v>271</v>
      </c>
      <c r="C188" s="275" t="s">
        <v>28</v>
      </c>
      <c r="D188" s="193" t="str">
        <f>VLOOKUP(B188,'HECVAT - Full'!A$3:D$321,4,TRUE)</f>
        <v>All encryption we used is based on approved open standards</v>
      </c>
      <c r="E188" s="278" t="s">
        <v>2418</v>
      </c>
      <c r="F188" s="278"/>
      <c r="G188" s="296"/>
      <c r="H188" s="294" t="s">
        <v>3000</v>
      </c>
      <c r="I188" s="295" t="s">
        <v>3001</v>
      </c>
      <c r="J188" s="210" t="str">
        <f t="shared" si="15"/>
        <v>FALSE</v>
      </c>
      <c r="K188" s="336">
        <v>1</v>
      </c>
      <c r="L188" s="210" t="s">
        <v>1770</v>
      </c>
      <c r="M188" s="236" t="s">
        <v>15</v>
      </c>
      <c r="N188" s="198" t="str">
        <f>VLOOKUP(B188,'HECVAT - Full'!A:E,3,FALSE)</f>
        <v>Yes</v>
      </c>
      <c r="O188" s="364" t="str">
        <f>IF(LEN(VLOOKUP(B188,'Analyst Report'!$A:$I,7,FALSE))= 0,"",VLOOKUP(B188,'Analyst Report'!$A:$I,7,FALSE))</f>
        <v/>
      </c>
      <c r="P188" s="236">
        <f t="shared" si="16"/>
        <v>1</v>
      </c>
      <c r="Q188" s="198">
        <v>20</v>
      </c>
      <c r="R188" s="236">
        <f>IF(LEN(VLOOKUP(B188,'Analyst Report'!$A$30:$I$289,8,FALSE))= 0,"",VLOOKUP(B188,'Analyst Report'!$A$30:$I$289,8,FALSE))</f>
        <v>20</v>
      </c>
      <c r="S188" s="315">
        <f t="shared" si="14"/>
        <v>20</v>
      </c>
      <c r="T188" s="236">
        <f t="shared" si="17"/>
        <v>20</v>
      </c>
      <c r="U188" s="347" t="s">
        <v>2418</v>
      </c>
      <c r="V188" s="347" t="s">
        <v>2418</v>
      </c>
      <c r="W188" s="347" t="s">
        <v>2418</v>
      </c>
      <c r="X188" s="347" t="s">
        <v>2418</v>
      </c>
      <c r="Y188" s="347" t="s">
        <v>2418</v>
      </c>
      <c r="Z188" s="347" t="s">
        <v>2418</v>
      </c>
      <c r="AA188" s="347" t="s">
        <v>2418</v>
      </c>
      <c r="AB188" s="347" t="s">
        <v>2418</v>
      </c>
    </row>
    <row r="189" spans="1:28" ht="178" thickTop="1" thickBot="1" x14ac:dyDescent="0.2">
      <c r="A189" s="192">
        <f t="shared" si="13"/>
        <v>172</v>
      </c>
      <c r="B189" s="275" t="s">
        <v>272</v>
      </c>
      <c r="C189" s="275" t="s">
        <v>31</v>
      </c>
      <c r="D189" s="193" t="str">
        <f>VLOOKUP(B189,'HECVAT - Full'!A$3:D$321,4,TRUE)</f>
        <v xml:space="preserve">Training, Security Requirements at inception, Defined metrics and compliance reporting, threat modeling, defined approved use of encryption standards, managing 3rd party component risks, use of approved tools, SAST/DAST, Penetration Testing and Incident Response. </v>
      </c>
      <c r="E189" s="262" t="s">
        <v>2418</v>
      </c>
      <c r="F189" s="262" t="s">
        <v>2551</v>
      </c>
      <c r="G189" s="262" t="s">
        <v>2552</v>
      </c>
      <c r="H189" s="288" t="s">
        <v>2381</v>
      </c>
      <c r="I189" s="304" t="s">
        <v>2353</v>
      </c>
      <c r="J189" s="210" t="str">
        <f t="shared" si="15"/>
        <v>FALSE</v>
      </c>
      <c r="K189" s="336">
        <v>1</v>
      </c>
      <c r="L189" s="210" t="s">
        <v>1770</v>
      </c>
      <c r="M189" s="236" t="s">
        <v>15</v>
      </c>
      <c r="N189" s="198" t="str">
        <f>VLOOKUP(B189,'HECVAT - Full'!A:E,3,FALSE)</f>
        <v>Yes</v>
      </c>
      <c r="O189" s="364" t="str">
        <f>IF(LEN(VLOOKUP(B189,'Analyst Report'!$A:$I,7,FALSE))= 0,"",VLOOKUP(B189,'Analyst Report'!$A:$I,7,FALSE))</f>
        <v/>
      </c>
      <c r="P189" s="236">
        <f t="shared" si="16"/>
        <v>1</v>
      </c>
      <c r="Q189" s="198">
        <v>15</v>
      </c>
      <c r="R189" s="236">
        <f>IF(LEN(VLOOKUP(B189,'Analyst Report'!$A$30:$I$289,8,FALSE))= 0,"",VLOOKUP(B189,'Analyst Report'!$A$30:$I$289,8,FALSE))</f>
        <v>15</v>
      </c>
      <c r="S189" s="315">
        <f t="shared" si="14"/>
        <v>15</v>
      </c>
      <c r="T189" s="236">
        <f t="shared" si="17"/>
        <v>15</v>
      </c>
      <c r="U189" s="347" t="s">
        <v>2418</v>
      </c>
      <c r="V189" s="347" t="s">
        <v>2418</v>
      </c>
      <c r="W189" s="347" t="s">
        <v>2418</v>
      </c>
      <c r="X189" s="347" t="s">
        <v>2418</v>
      </c>
      <c r="Y189" s="347" t="s">
        <v>2418</v>
      </c>
      <c r="Z189" s="347" t="s">
        <v>2418</v>
      </c>
      <c r="AA189" s="347" t="s">
        <v>2418</v>
      </c>
      <c r="AB189" s="347" t="s">
        <v>2418</v>
      </c>
    </row>
    <row r="190" spans="1:28" ht="172" thickTop="1" thickBot="1" x14ac:dyDescent="0.25">
      <c r="A190" s="192">
        <f t="shared" si="13"/>
        <v>173</v>
      </c>
      <c r="B190" s="275" t="s">
        <v>273</v>
      </c>
      <c r="C190" s="275" t="s">
        <v>32</v>
      </c>
      <c r="D190" s="193" t="str">
        <f>VLOOKUP(B190,'HECVAT - Full'!A$3:D$321,4,TRUE)</f>
        <v xml:space="preserve">Liaison's SDLC is well-documented and required for all engineers and systems developers to read and adhere to. Liaison's SDLC is a Secure SDLC and is required for our staff to agree and adhere to. </v>
      </c>
      <c r="E190" s="278" t="s">
        <v>2418</v>
      </c>
      <c r="F190" s="278" t="s">
        <v>3069</v>
      </c>
      <c r="G190" s="296" t="s">
        <v>3070</v>
      </c>
      <c r="H190" s="294" t="s">
        <v>3067</v>
      </c>
      <c r="I190" s="295" t="s">
        <v>3068</v>
      </c>
      <c r="J190" s="210" t="str">
        <f t="shared" si="15"/>
        <v>FALSE</v>
      </c>
      <c r="K190" s="336">
        <v>1</v>
      </c>
      <c r="L190" s="210" t="s">
        <v>1770</v>
      </c>
      <c r="M190" s="236" t="s">
        <v>15</v>
      </c>
      <c r="N190" s="198" t="str">
        <f>VLOOKUP(B190,'HECVAT - Full'!A:E,3,FALSE)</f>
        <v>Yes</v>
      </c>
      <c r="O190" s="364" t="str">
        <f>IF(LEN(VLOOKUP(B190,'Analyst Report'!$A:$I,7,FALSE))= 0,"",VLOOKUP(B190,'Analyst Report'!$A:$I,7,FALSE))</f>
        <v/>
      </c>
      <c r="P190" s="236">
        <f t="shared" si="16"/>
        <v>1</v>
      </c>
      <c r="Q190" s="198">
        <v>20</v>
      </c>
      <c r="R190" s="236">
        <f>IF(LEN(VLOOKUP(B190,'Analyst Report'!$A$30:$I$289,8,FALSE))= 0,"",VLOOKUP(B190,'Analyst Report'!$A$30:$I$289,8,FALSE))</f>
        <v>20</v>
      </c>
      <c r="S190" s="315">
        <f t="shared" si="14"/>
        <v>20</v>
      </c>
      <c r="T190" s="236">
        <f t="shared" si="17"/>
        <v>20</v>
      </c>
      <c r="U190" s="347" t="s">
        <v>2418</v>
      </c>
      <c r="V190" s="347" t="s">
        <v>2418</v>
      </c>
      <c r="W190" s="347" t="s">
        <v>2418</v>
      </c>
      <c r="X190" s="347" t="s">
        <v>2418</v>
      </c>
      <c r="Y190" s="347" t="s">
        <v>2418</v>
      </c>
      <c r="Z190" s="347" t="s">
        <v>2418</v>
      </c>
      <c r="AA190" s="347" t="s">
        <v>2418</v>
      </c>
      <c r="AB190" s="347" t="s">
        <v>2418</v>
      </c>
    </row>
    <row r="191" spans="1:28" ht="162" thickTop="1" thickBot="1" x14ac:dyDescent="0.2">
      <c r="A191" s="192">
        <f t="shared" si="13"/>
        <v>174</v>
      </c>
      <c r="B191" s="275" t="s">
        <v>274</v>
      </c>
      <c r="C191" s="275" t="s">
        <v>2266</v>
      </c>
      <c r="D191" s="193" t="str">
        <f>VLOOKUP(B191,'HECVAT - Full'!A$3:D$321,4,TRUE)</f>
        <v xml:space="preserve">The incident response plan includes sensitive plans and trees for escalation as well as law enforcement, FBI contacts and key stakeholders involved in response both including and in support of Liaison Operations. </v>
      </c>
      <c r="E191" s="262" t="s">
        <v>2418</v>
      </c>
      <c r="F191" s="262" t="s">
        <v>3143</v>
      </c>
      <c r="G191" s="262" t="s">
        <v>3144</v>
      </c>
      <c r="H191" s="288" t="s">
        <v>3145</v>
      </c>
      <c r="I191" s="304" t="s">
        <v>3146</v>
      </c>
      <c r="J191" s="210" t="str">
        <f t="shared" si="15"/>
        <v>FALSE</v>
      </c>
      <c r="K191" s="336">
        <v>1</v>
      </c>
      <c r="L191" s="210" t="s">
        <v>1770</v>
      </c>
      <c r="M191" s="236" t="s">
        <v>15</v>
      </c>
      <c r="N191" s="198" t="str">
        <f>VLOOKUP(B191,'HECVAT - Full'!A:E,3,FALSE)</f>
        <v>Yes</v>
      </c>
      <c r="O191" s="364" t="str">
        <f>IF(LEN(VLOOKUP(B191,'Analyst Report'!$A:$I,7,FALSE))= 0,"",VLOOKUP(B191,'Analyst Report'!$A:$I,7,FALSE))</f>
        <v/>
      </c>
      <c r="P191" s="236">
        <f t="shared" si="16"/>
        <v>1</v>
      </c>
      <c r="Q191" s="198">
        <v>15</v>
      </c>
      <c r="R191" s="236">
        <f>IF(LEN(VLOOKUP(B191,'Analyst Report'!$A$30:$I$289,8,FALSE))= 0,"",VLOOKUP(B191,'Analyst Report'!$A$30:$I$289,8,FALSE))</f>
        <v>15</v>
      </c>
      <c r="S191" s="315">
        <f t="shared" si="14"/>
        <v>15</v>
      </c>
      <c r="T191" s="236">
        <f t="shared" si="17"/>
        <v>15</v>
      </c>
      <c r="U191" s="347" t="s">
        <v>2418</v>
      </c>
      <c r="V191" s="347" t="s">
        <v>2418</v>
      </c>
      <c r="W191" s="347" t="s">
        <v>2418</v>
      </c>
      <c r="X191" s="347" t="s">
        <v>2418</v>
      </c>
      <c r="Y191" s="347" t="s">
        <v>2418</v>
      </c>
      <c r="Z191" s="347" t="s">
        <v>2418</v>
      </c>
      <c r="AA191" s="347" t="s">
        <v>2418</v>
      </c>
      <c r="AB191" s="347" t="s">
        <v>2418</v>
      </c>
    </row>
    <row r="192" spans="1:28" ht="138" thickTop="1" thickBot="1" x14ac:dyDescent="0.25">
      <c r="A192" s="192">
        <f t="shared" si="13"/>
        <v>175</v>
      </c>
      <c r="B192" s="275" t="s">
        <v>275</v>
      </c>
      <c r="C192" s="275" t="s">
        <v>2268</v>
      </c>
      <c r="D192" s="193" t="str">
        <f>VLOOKUP(B192,'HECVAT - Full'!A$3:D$321,4,TRUE)</f>
        <v xml:space="preserve">Upon declaration of a breach of client data, the client would be notified within 24 hours. </v>
      </c>
      <c r="E192" s="278" t="s">
        <v>2418</v>
      </c>
      <c r="F192" s="278" t="s">
        <v>3080</v>
      </c>
      <c r="G192" s="296" t="s">
        <v>3079</v>
      </c>
      <c r="H192" s="294" t="s">
        <v>3071</v>
      </c>
      <c r="I192" s="295" t="s">
        <v>3072</v>
      </c>
      <c r="J192" s="210" t="str">
        <f t="shared" si="15"/>
        <v>FALSE</v>
      </c>
      <c r="K192" s="336">
        <v>1</v>
      </c>
      <c r="L192" s="210" t="s">
        <v>1770</v>
      </c>
      <c r="M192" s="236" t="s">
        <v>15</v>
      </c>
      <c r="N192" s="198" t="str">
        <f>VLOOKUP(B192,'HECVAT - Full'!A:E,3,FALSE)</f>
        <v>Yes</v>
      </c>
      <c r="O192" s="364" t="str">
        <f>IF(LEN(VLOOKUP(B192,'Analyst Report'!$A:$I,7,FALSE))= 0,"",VLOOKUP(B192,'Analyst Report'!$A:$I,7,FALSE))</f>
        <v/>
      </c>
      <c r="P192" s="236">
        <f t="shared" si="16"/>
        <v>1</v>
      </c>
      <c r="Q192" s="198">
        <v>15</v>
      </c>
      <c r="R192" s="236">
        <f>IF(LEN(VLOOKUP(B192,'Analyst Report'!$A$30:$I$289,8,FALSE))= 0,"",VLOOKUP(B192,'Analyst Report'!$A$30:$I$289,8,FALSE))</f>
        <v>15</v>
      </c>
      <c r="S192" s="315">
        <f t="shared" si="14"/>
        <v>15</v>
      </c>
      <c r="T192" s="236">
        <f t="shared" si="17"/>
        <v>15</v>
      </c>
      <c r="U192" s="347" t="s">
        <v>2418</v>
      </c>
      <c r="V192" s="347" t="s">
        <v>2418</v>
      </c>
      <c r="W192" s="347" t="s">
        <v>2418</v>
      </c>
      <c r="X192" s="347" t="s">
        <v>2418</v>
      </c>
      <c r="Y192" s="347" t="s">
        <v>2418</v>
      </c>
      <c r="Z192" s="347" t="s">
        <v>2418</v>
      </c>
      <c r="AA192" s="347" t="s">
        <v>2418</v>
      </c>
      <c r="AB192" s="347" t="s">
        <v>2418</v>
      </c>
    </row>
    <row r="193" spans="1:28" ht="121" thickTop="1" thickBot="1" x14ac:dyDescent="0.25">
      <c r="A193" s="192">
        <f t="shared" si="13"/>
        <v>176</v>
      </c>
      <c r="B193" s="275" t="s">
        <v>276</v>
      </c>
      <c r="C193" s="275" t="s">
        <v>436</v>
      </c>
      <c r="D193" s="193" t="str">
        <f>VLOOKUP(B193,'HECVAT - Full'!A$3:D$321,4,TRUE)</f>
        <v xml:space="preserve">This type of agreement would be contractually stated. </v>
      </c>
      <c r="E193" s="278" t="s">
        <v>2418</v>
      </c>
      <c r="F193" s="278" t="s">
        <v>3082</v>
      </c>
      <c r="G193" s="296" t="s">
        <v>3081</v>
      </c>
      <c r="H193" s="294" t="s">
        <v>3073</v>
      </c>
      <c r="I193" s="295" t="s">
        <v>3074</v>
      </c>
      <c r="J193" s="210" t="str">
        <f t="shared" si="15"/>
        <v>TRUE</v>
      </c>
      <c r="K193" s="336">
        <v>1</v>
      </c>
      <c r="L193" s="210" t="s">
        <v>1770</v>
      </c>
      <c r="M193" s="236" t="s">
        <v>15</v>
      </c>
      <c r="N193" s="198" t="str">
        <f>VLOOKUP(B193,'HECVAT - Full'!A:E,3,FALSE)</f>
        <v>Yes</v>
      </c>
      <c r="O193" s="364" t="str">
        <f>IF(LEN(VLOOKUP(B193,'Analyst Report'!$A:$I,7,FALSE))= 0,"",VLOOKUP(B193,'Analyst Report'!$A:$I,7,FALSE))</f>
        <v/>
      </c>
      <c r="P193" s="236">
        <f t="shared" si="16"/>
        <v>1</v>
      </c>
      <c r="Q193" s="198">
        <v>25</v>
      </c>
      <c r="R193" s="236">
        <f>IF(LEN(VLOOKUP(B193,'Analyst Report'!$A$30:$I$289,8,FALSE))= 0,"",VLOOKUP(B193,'Analyst Report'!$A$30:$I$289,8,FALSE))</f>
        <v>25</v>
      </c>
      <c r="S193" s="315">
        <f t="shared" si="14"/>
        <v>25</v>
      </c>
      <c r="T193" s="236">
        <f t="shared" si="17"/>
        <v>25</v>
      </c>
      <c r="U193" s="347" t="s">
        <v>2418</v>
      </c>
      <c r="V193" s="347" t="s">
        <v>2418</v>
      </c>
      <c r="W193" s="347" t="s">
        <v>2418</v>
      </c>
      <c r="X193" s="347" t="s">
        <v>2418</v>
      </c>
      <c r="Y193" s="347" t="s">
        <v>2418</v>
      </c>
      <c r="Z193" s="347" t="s">
        <v>2418</v>
      </c>
      <c r="AA193" s="347" t="s">
        <v>2418</v>
      </c>
      <c r="AB193" s="347" t="s">
        <v>2418</v>
      </c>
    </row>
    <row r="194" spans="1:28" ht="226" thickTop="1" thickBot="1" x14ac:dyDescent="0.25">
      <c r="A194" s="192">
        <f t="shared" si="13"/>
        <v>177</v>
      </c>
      <c r="B194" s="275" t="s">
        <v>277</v>
      </c>
      <c r="C194" s="275" t="s">
        <v>2682</v>
      </c>
      <c r="D194" s="193" t="str">
        <f>VLOOKUP(B194,'HECVAT - Full'!A$3:D$321,4,TRUE)</f>
        <v xml:space="preserve">Liaison is located in the United States and operates out of the Commonwealth of Massachusetts. Liaison will take all reasonable steps to comply with the data zone laws and regulations of the Institution as long as the Institution takes initiative to make Liaison aware of those requirements and provides all requested policies, documentation, and other material requests in relation to those laws and regulations. </v>
      </c>
      <c r="E194" s="278" t="s">
        <v>3083</v>
      </c>
      <c r="F194" s="278"/>
      <c r="G194" s="296"/>
      <c r="H194" s="294" t="s">
        <v>3071</v>
      </c>
      <c r="I194" s="295" t="s">
        <v>3072</v>
      </c>
      <c r="J194" s="210" t="str">
        <f t="shared" si="15"/>
        <v>TRUE</v>
      </c>
      <c r="K194" s="336">
        <v>1</v>
      </c>
      <c r="L194" s="210" t="s">
        <v>1770</v>
      </c>
      <c r="M194" s="236" t="s">
        <v>15</v>
      </c>
      <c r="N194" s="198" t="str">
        <f>VLOOKUP(B194,'HECVAT - Full'!A:E,3,FALSE)</f>
        <v>Yes</v>
      </c>
      <c r="O194" s="364" t="str">
        <f>IF(LEN(VLOOKUP(B194,'Analyst Report'!$A:$I,7,FALSE))= 0,"",VLOOKUP(B194,'Analyst Report'!$A:$I,7,FALSE))</f>
        <v/>
      </c>
      <c r="P194" s="236">
        <f t="shared" si="16"/>
        <v>1</v>
      </c>
      <c r="Q194" s="198">
        <v>25</v>
      </c>
      <c r="R194" s="236">
        <f>IF(LEN(VLOOKUP(B194,'Analyst Report'!$A$30:$I$289,8,FALSE))= 0,"",VLOOKUP(B194,'Analyst Report'!$A$30:$I$289,8,FALSE))</f>
        <v>25</v>
      </c>
      <c r="S194" s="315">
        <f t="shared" si="14"/>
        <v>25</v>
      </c>
      <c r="T194" s="236">
        <f t="shared" si="17"/>
        <v>25</v>
      </c>
      <c r="U194" s="347" t="s">
        <v>2418</v>
      </c>
      <c r="V194" s="347" t="s">
        <v>2418</v>
      </c>
      <c r="W194" s="347" t="s">
        <v>2418</v>
      </c>
      <c r="X194" s="347" t="s">
        <v>2418</v>
      </c>
      <c r="Y194" s="347" t="s">
        <v>2418</v>
      </c>
      <c r="Z194" s="347" t="s">
        <v>2418</v>
      </c>
      <c r="AA194" s="347" t="s">
        <v>2418</v>
      </c>
      <c r="AB194" s="347" t="s">
        <v>2418</v>
      </c>
    </row>
    <row r="195" spans="1:28" ht="223" thickTop="1" thickBot="1" x14ac:dyDescent="0.25">
      <c r="A195" s="192">
        <f t="shared" si="13"/>
        <v>178</v>
      </c>
      <c r="B195" s="275" t="s">
        <v>278</v>
      </c>
      <c r="C195" s="275" t="s">
        <v>376</v>
      </c>
      <c r="D195" s="193" t="str">
        <f>VLOOKUP(B195,'HECVAT - Full'!A$3:D$321,4,TRUE)</f>
        <v xml:space="preserve">All Liaison employees are subject to background checks prior to hire for law enforcement, work and education, etc. </v>
      </c>
      <c r="E195" s="278" t="s">
        <v>2418</v>
      </c>
      <c r="F195" s="278" t="s">
        <v>3085</v>
      </c>
      <c r="G195" s="296" t="s">
        <v>3084</v>
      </c>
      <c r="H195" s="294" t="s">
        <v>3075</v>
      </c>
      <c r="I195" s="295" t="s">
        <v>3076</v>
      </c>
      <c r="J195" s="210" t="str">
        <f t="shared" si="15"/>
        <v>FALSE</v>
      </c>
      <c r="K195" s="336">
        <v>1</v>
      </c>
      <c r="L195" s="210" t="s">
        <v>1770</v>
      </c>
      <c r="M195" s="236" t="s">
        <v>15</v>
      </c>
      <c r="N195" s="198" t="str">
        <f>VLOOKUP(B195,'HECVAT - Full'!A:E,3,FALSE)</f>
        <v>Yes</v>
      </c>
      <c r="O195" s="364" t="str">
        <f>IF(LEN(VLOOKUP(B195,'Analyst Report'!$A:$I,7,FALSE))= 0,"",VLOOKUP(B195,'Analyst Report'!$A:$I,7,FALSE))</f>
        <v/>
      </c>
      <c r="P195" s="236">
        <f t="shared" si="16"/>
        <v>1</v>
      </c>
      <c r="Q195" s="198">
        <v>20</v>
      </c>
      <c r="R195" s="236">
        <f>IF(LEN(VLOOKUP(B195,'Analyst Report'!$A$30:$I$289,8,FALSE))= 0,"",VLOOKUP(B195,'Analyst Report'!$A$30:$I$289,8,FALSE))</f>
        <v>20</v>
      </c>
      <c r="S195" s="315">
        <f t="shared" si="14"/>
        <v>20</v>
      </c>
      <c r="T195" s="236">
        <f t="shared" si="17"/>
        <v>20</v>
      </c>
      <c r="U195" s="347" t="s">
        <v>2418</v>
      </c>
      <c r="V195" s="347" t="s">
        <v>2418</v>
      </c>
      <c r="W195" s="347" t="s">
        <v>2418</v>
      </c>
      <c r="X195" s="347" t="s">
        <v>2418</v>
      </c>
      <c r="Y195" s="347" t="s">
        <v>2418</v>
      </c>
      <c r="Z195" s="347" t="s">
        <v>2418</v>
      </c>
      <c r="AA195" s="347" t="s">
        <v>2418</v>
      </c>
      <c r="AB195" s="347" t="s">
        <v>2418</v>
      </c>
    </row>
    <row r="196" spans="1:28" ht="189" thickTop="1" thickBot="1" x14ac:dyDescent="0.25">
      <c r="A196" s="192">
        <f t="shared" si="13"/>
        <v>179</v>
      </c>
      <c r="B196" s="275" t="s">
        <v>279</v>
      </c>
      <c r="C196" s="275" t="s">
        <v>2683</v>
      </c>
      <c r="D196" s="193" t="str">
        <f>VLOOKUP(B196,'HECVAT - Full'!A$3:D$321,4,TRUE)</f>
        <v xml:space="preserve">all HR paperwork and compliance is part of onboarding and includes acknowledgement of security policies as well as other legal and compliance training. </v>
      </c>
      <c r="E196" s="278" t="s">
        <v>2418</v>
      </c>
      <c r="F196" s="278" t="s">
        <v>3086</v>
      </c>
      <c r="G196" s="296" t="s">
        <v>3087</v>
      </c>
      <c r="H196" s="294" t="s">
        <v>3077</v>
      </c>
      <c r="I196" s="295" t="s">
        <v>3078</v>
      </c>
      <c r="J196" s="210" t="str">
        <f t="shared" si="15"/>
        <v>FALSE</v>
      </c>
      <c r="K196" s="336">
        <v>1</v>
      </c>
      <c r="L196" s="210" t="s">
        <v>1770</v>
      </c>
      <c r="M196" s="236" t="s">
        <v>15</v>
      </c>
      <c r="N196" s="198" t="str">
        <f>VLOOKUP(B196,'HECVAT - Full'!A:E,3,FALSE)</f>
        <v>Yes</v>
      </c>
      <c r="O196" s="364" t="str">
        <f>IF(LEN(VLOOKUP(B196,'Analyst Report'!$A:$I,7,FALSE))= 0,"",VLOOKUP(B196,'Analyst Report'!$A:$I,7,FALSE))</f>
        <v/>
      </c>
      <c r="P196" s="236">
        <f t="shared" si="16"/>
        <v>1</v>
      </c>
      <c r="Q196" s="198">
        <v>20</v>
      </c>
      <c r="R196" s="236">
        <f>IF(LEN(VLOOKUP(B196,'Analyst Report'!$A$30:$I$289,8,FALSE))= 0,"",VLOOKUP(B196,'Analyst Report'!$A$30:$I$289,8,FALSE))</f>
        <v>20</v>
      </c>
      <c r="S196" s="315">
        <f t="shared" si="14"/>
        <v>20</v>
      </c>
      <c r="T196" s="236">
        <f t="shared" si="17"/>
        <v>20</v>
      </c>
      <c r="U196" s="347" t="s">
        <v>2418</v>
      </c>
      <c r="V196" s="347" t="s">
        <v>2418</v>
      </c>
      <c r="W196" s="347" t="s">
        <v>2418</v>
      </c>
      <c r="X196" s="347" t="s">
        <v>2418</v>
      </c>
      <c r="Y196" s="347" t="s">
        <v>2418</v>
      </c>
      <c r="Z196" s="347" t="s">
        <v>2418</v>
      </c>
      <c r="AA196" s="347" t="s">
        <v>2418</v>
      </c>
      <c r="AB196" s="347" t="s">
        <v>2418</v>
      </c>
    </row>
    <row r="197" spans="1:28" ht="290" thickTop="1" thickBot="1" x14ac:dyDescent="0.2">
      <c r="A197" s="192">
        <f t="shared" si="13"/>
        <v>180</v>
      </c>
      <c r="B197" s="275" t="s">
        <v>280</v>
      </c>
      <c r="C197" s="275" t="s">
        <v>2556</v>
      </c>
      <c r="D197" s="193" t="str">
        <f>VLOOKUP(B197,'HECVAT - Full'!A$3:D$321,4,TRUE)</f>
        <v>All policies can be furnished upon mutually executed NDA</v>
      </c>
      <c r="E197" s="262" t="s">
        <v>2418</v>
      </c>
      <c r="F197" s="262" t="s">
        <v>2557</v>
      </c>
      <c r="G197" s="262" t="s">
        <v>2558</v>
      </c>
      <c r="H197" s="288" t="s">
        <v>2355</v>
      </c>
      <c r="I197" s="304" t="s">
        <v>2356</v>
      </c>
      <c r="J197" s="210" t="str">
        <f t="shared" si="15"/>
        <v>FALSE</v>
      </c>
      <c r="K197" s="336">
        <v>1</v>
      </c>
      <c r="L197" s="210" t="s">
        <v>1770</v>
      </c>
      <c r="M197" s="236" t="s">
        <v>15</v>
      </c>
      <c r="N197" s="198" t="str">
        <f>VLOOKUP(B197,'HECVAT - Full'!A:E,3,FALSE)</f>
        <v>Yes</v>
      </c>
      <c r="O197" s="364" t="str">
        <f>IF(LEN(VLOOKUP(B197,'Analyst Report'!$A:$I,7,FALSE))= 0,"",VLOOKUP(B197,'Analyst Report'!$A:$I,7,FALSE))</f>
        <v/>
      </c>
      <c r="P197" s="236">
        <f t="shared" si="16"/>
        <v>1</v>
      </c>
      <c r="Q197" s="198">
        <v>20</v>
      </c>
      <c r="R197" s="236">
        <f>IF(LEN(VLOOKUP(B197,'Analyst Report'!$A$30:$I$289,8,FALSE))= 0,"",VLOOKUP(B197,'Analyst Report'!$A$30:$I$289,8,FALSE))</f>
        <v>20</v>
      </c>
      <c r="S197" s="315">
        <f t="shared" si="14"/>
        <v>20</v>
      </c>
      <c r="T197" s="236">
        <f t="shared" si="17"/>
        <v>20</v>
      </c>
      <c r="U197" s="347" t="s">
        <v>2418</v>
      </c>
      <c r="V197" s="347" t="s">
        <v>2418</v>
      </c>
      <c r="W197" s="347" t="s">
        <v>2418</v>
      </c>
      <c r="X197" s="347" t="s">
        <v>2418</v>
      </c>
      <c r="Y197" s="347" t="s">
        <v>2418</v>
      </c>
      <c r="Z197" s="347" t="s">
        <v>2418</v>
      </c>
      <c r="AA197" s="347" t="s">
        <v>2418</v>
      </c>
      <c r="AB197" s="347" t="s">
        <v>2418</v>
      </c>
    </row>
    <row r="198" spans="1:28" ht="98" thickTop="1" thickBot="1" x14ac:dyDescent="0.25">
      <c r="A198" s="192">
        <f t="shared" si="13"/>
        <v>181</v>
      </c>
      <c r="B198" s="275" t="s">
        <v>281</v>
      </c>
      <c r="C198" s="275" t="s">
        <v>34</v>
      </c>
      <c r="D198" s="193" t="str">
        <f>VLOOKUP(B198,'HECVAT - Full'!A$3:D$321,4,TRUE)</f>
        <v xml:space="preserve">All Liaison employees must adhere to monthly security awareness training that is automated and audited for participation and successful completion. </v>
      </c>
      <c r="E198" s="278" t="s">
        <v>2418</v>
      </c>
      <c r="F198" s="278" t="s">
        <v>3089</v>
      </c>
      <c r="G198" s="296" t="s">
        <v>3088</v>
      </c>
      <c r="H198" s="294"/>
      <c r="I198" s="295"/>
      <c r="J198" s="210" t="str">
        <f t="shared" si="15"/>
        <v>FALSE</v>
      </c>
      <c r="K198" s="336">
        <v>1</v>
      </c>
      <c r="L198" s="210" t="s">
        <v>1770</v>
      </c>
      <c r="M198" s="236" t="s">
        <v>15</v>
      </c>
      <c r="N198" s="198" t="str">
        <f>VLOOKUP(B198,'HECVAT - Full'!A:E,3,FALSE)</f>
        <v>Yes</v>
      </c>
      <c r="O198" s="364" t="str">
        <f>IF(LEN(VLOOKUP(B198,'Analyst Report'!$A:$I,7,FALSE))= 0,"",VLOOKUP(B198,'Analyst Report'!$A:$I,7,FALSE))</f>
        <v/>
      </c>
      <c r="P198" s="236">
        <f t="shared" si="16"/>
        <v>1</v>
      </c>
      <c r="Q198" s="198">
        <v>15</v>
      </c>
      <c r="R198" s="236">
        <f>IF(LEN(VLOOKUP(B198,'Analyst Report'!$A$30:$I$289,8,FALSE))= 0,"",VLOOKUP(B198,'Analyst Report'!$A$30:$I$289,8,FALSE))</f>
        <v>15</v>
      </c>
      <c r="S198" s="315">
        <f t="shared" si="14"/>
        <v>15</v>
      </c>
      <c r="T198" s="236">
        <f t="shared" si="17"/>
        <v>15</v>
      </c>
      <c r="U198" s="347" t="s">
        <v>2418</v>
      </c>
      <c r="V198" s="347" t="s">
        <v>2418</v>
      </c>
      <c r="W198" s="347" t="s">
        <v>2418</v>
      </c>
      <c r="X198" s="347" t="s">
        <v>2418</v>
      </c>
      <c r="Y198" s="347" t="s">
        <v>2418</v>
      </c>
      <c r="Z198" s="347" t="s">
        <v>2418</v>
      </c>
      <c r="AA198" s="347" t="s">
        <v>2418</v>
      </c>
      <c r="AB198" s="347" t="s">
        <v>2418</v>
      </c>
    </row>
    <row r="199" spans="1:28" ht="114" thickTop="1" thickBot="1" x14ac:dyDescent="0.25">
      <c r="A199" s="192">
        <f t="shared" si="13"/>
        <v>182</v>
      </c>
      <c r="B199" s="275" t="s">
        <v>282</v>
      </c>
      <c r="C199" s="275" t="s">
        <v>2269</v>
      </c>
      <c r="D199" s="193" t="str">
        <f>VLOOKUP(B199,'HECVAT - Full'!A$3:D$321,4,TRUE)</f>
        <v xml:space="preserve">Security awareness training is online and audited. A different lesson topic is delivered to each user monthly. Participation and successful completion is mandatory and measured as part of audits. </v>
      </c>
      <c r="E199" s="278"/>
      <c r="F199" s="278" t="s">
        <v>3091</v>
      </c>
      <c r="G199" s="296" t="s">
        <v>3090</v>
      </c>
      <c r="H199" s="294"/>
      <c r="I199" s="295"/>
      <c r="J199" s="210" t="str">
        <f t="shared" si="15"/>
        <v>FALSE</v>
      </c>
      <c r="K199" s="336">
        <v>1</v>
      </c>
      <c r="L199" s="210" t="s">
        <v>1770</v>
      </c>
      <c r="M199" s="236" t="s">
        <v>15</v>
      </c>
      <c r="N199" s="198" t="str">
        <f>VLOOKUP(B199,'HECVAT - Full'!A:E,3,FALSE)</f>
        <v>Yes</v>
      </c>
      <c r="O199" s="364" t="str">
        <f>IF(LEN(VLOOKUP(B199,'Analyst Report'!$A:$I,7,FALSE))= 0,"",VLOOKUP(B199,'Analyst Report'!$A:$I,7,FALSE))</f>
        <v/>
      </c>
      <c r="P199" s="236">
        <f t="shared" si="16"/>
        <v>1</v>
      </c>
      <c r="Q199" s="198">
        <v>15</v>
      </c>
      <c r="R199" s="236">
        <f>IF(LEN(VLOOKUP(B199,'Analyst Report'!$A$30:$I$289,8,FALSE))= 0,"",VLOOKUP(B199,'Analyst Report'!$A$30:$I$289,8,FALSE))</f>
        <v>15</v>
      </c>
      <c r="S199" s="315">
        <f t="shared" si="14"/>
        <v>15</v>
      </c>
      <c r="T199" s="236">
        <f t="shared" si="17"/>
        <v>15</v>
      </c>
      <c r="U199" s="347" t="s">
        <v>2418</v>
      </c>
      <c r="V199" s="347" t="s">
        <v>2418</v>
      </c>
      <c r="W199" s="347" t="s">
        <v>2418</v>
      </c>
      <c r="X199" s="347" t="s">
        <v>2418</v>
      </c>
      <c r="Y199" s="347" t="s">
        <v>2418</v>
      </c>
      <c r="Z199" s="347" t="s">
        <v>2418</v>
      </c>
      <c r="AA199" s="347" t="s">
        <v>2418</v>
      </c>
      <c r="AB199" s="347" t="s">
        <v>2418</v>
      </c>
    </row>
    <row r="200" spans="1:28" ht="66" thickTop="1" thickBot="1" x14ac:dyDescent="0.25">
      <c r="A200" s="192">
        <f t="shared" si="13"/>
        <v>183</v>
      </c>
      <c r="B200" s="275" t="s">
        <v>283</v>
      </c>
      <c r="C200" s="193" t="s">
        <v>2270</v>
      </c>
      <c r="D200" s="193" t="str">
        <f>VLOOKUP(B200,'HECVAT - Full'!A$3:D$321,4,TRUE)</f>
        <v xml:space="preserve">Privileged access reviews are conducted quarterly for appropriateness. </v>
      </c>
      <c r="E200" s="278" t="s">
        <v>2418</v>
      </c>
      <c r="F200" s="278" t="s">
        <v>3092</v>
      </c>
      <c r="G200" s="296" t="s">
        <v>3093</v>
      </c>
      <c r="H200" s="294"/>
      <c r="I200" s="295"/>
      <c r="J200" s="210" t="str">
        <f t="shared" si="15"/>
        <v>FALSE</v>
      </c>
      <c r="K200" s="336">
        <v>1</v>
      </c>
      <c r="L200" s="210" t="s">
        <v>1770</v>
      </c>
      <c r="M200" s="236" t="s">
        <v>15</v>
      </c>
      <c r="N200" s="198" t="str">
        <f>VLOOKUP(B200,'HECVAT - Full'!A:E,3,FALSE)</f>
        <v>Yes</v>
      </c>
      <c r="O200" s="364" t="str">
        <f>IF(LEN(VLOOKUP(B200,'Analyst Report'!$A:$I,7,FALSE))= 0,"",VLOOKUP(B200,'Analyst Report'!$A:$I,7,FALSE))</f>
        <v/>
      </c>
      <c r="P200" s="236">
        <f t="shared" si="16"/>
        <v>1</v>
      </c>
      <c r="Q200" s="198">
        <v>15</v>
      </c>
      <c r="R200" s="236">
        <f>IF(LEN(VLOOKUP(B200,'Analyst Report'!$A$30:$I$289,8,FALSE))= 0,"",VLOOKUP(B200,'Analyst Report'!$A$30:$I$289,8,FALSE))</f>
        <v>15</v>
      </c>
      <c r="S200" s="315">
        <f t="shared" si="14"/>
        <v>15</v>
      </c>
      <c r="T200" s="236">
        <f t="shared" si="17"/>
        <v>15</v>
      </c>
      <c r="U200" s="347" t="s">
        <v>2418</v>
      </c>
      <c r="V200" s="347" t="s">
        <v>2418</v>
      </c>
      <c r="W200" s="347" t="s">
        <v>2418</v>
      </c>
      <c r="X200" s="347" t="s">
        <v>2418</v>
      </c>
      <c r="Y200" s="347" t="s">
        <v>2418</v>
      </c>
      <c r="Z200" s="347" t="s">
        <v>2418</v>
      </c>
      <c r="AA200" s="347" t="s">
        <v>2418</v>
      </c>
      <c r="AB200" s="347" t="s">
        <v>2418</v>
      </c>
    </row>
    <row r="201" spans="1:28" ht="63" thickTop="1" thickBot="1" x14ac:dyDescent="0.25">
      <c r="A201" s="192">
        <f t="shared" si="13"/>
        <v>184</v>
      </c>
      <c r="B201" s="275" t="s">
        <v>284</v>
      </c>
      <c r="C201" s="193" t="s">
        <v>2271</v>
      </c>
      <c r="D201" s="193" t="str">
        <f>VLOOKUP(B201,'HECVAT - Full'!A$3:D$321,4,TRUE)</f>
        <v>We have insurance coverage for cyber liability.</v>
      </c>
      <c r="E201" s="278" t="s">
        <v>2418</v>
      </c>
      <c r="F201" s="278" t="s">
        <v>3095</v>
      </c>
      <c r="G201" s="296" t="s">
        <v>3094</v>
      </c>
      <c r="H201" s="294"/>
      <c r="I201" s="295"/>
      <c r="J201" s="210" t="str">
        <f t="shared" si="15"/>
        <v>FALSE</v>
      </c>
      <c r="K201" s="336">
        <v>1</v>
      </c>
      <c r="L201" s="210" t="s">
        <v>1770</v>
      </c>
      <c r="M201" s="317" t="s">
        <v>15</v>
      </c>
      <c r="N201" s="198" t="str">
        <f>VLOOKUP(B201,'HECVAT - Full'!A:E,3,FALSE)</f>
        <v>Yes</v>
      </c>
      <c r="O201" s="364" t="str">
        <f>IF(LEN(VLOOKUP(B201,'Analyst Report'!$A:$I,7,FALSE))= 0,"",VLOOKUP(B201,'Analyst Report'!$A:$I,7,FALSE))</f>
        <v/>
      </c>
      <c r="P201" s="236">
        <f t="shared" si="16"/>
        <v>1</v>
      </c>
      <c r="Q201" s="198">
        <v>15</v>
      </c>
      <c r="R201" s="236">
        <f>IF(LEN(VLOOKUP(B201,'Analyst Report'!$A$30:$I$289,8,FALSE))= 0,"",VLOOKUP(B201,'Analyst Report'!$A$30:$I$289,8,FALSE))</f>
        <v>15</v>
      </c>
      <c r="S201" s="315">
        <f t="shared" si="14"/>
        <v>15</v>
      </c>
      <c r="T201" s="236">
        <f t="shared" si="17"/>
        <v>15</v>
      </c>
      <c r="U201" s="347" t="s">
        <v>2418</v>
      </c>
      <c r="V201" s="347" t="s">
        <v>2418</v>
      </c>
      <c r="W201" s="347" t="s">
        <v>2418</v>
      </c>
      <c r="X201" s="347" t="s">
        <v>2418</v>
      </c>
      <c r="Y201" s="347" t="s">
        <v>2418</v>
      </c>
      <c r="Z201" s="347" t="s">
        <v>2418</v>
      </c>
      <c r="AA201" s="347" t="s">
        <v>2418</v>
      </c>
      <c r="AB201" s="347" t="s">
        <v>2418</v>
      </c>
    </row>
    <row r="202" spans="1:28" s="319" customFormat="1" ht="63" thickTop="1" thickBot="1" x14ac:dyDescent="0.25">
      <c r="A202" s="192">
        <f t="shared" si="13"/>
        <v>185</v>
      </c>
      <c r="B202" s="275" t="s">
        <v>285</v>
      </c>
      <c r="C202" s="193" t="s">
        <v>2720</v>
      </c>
      <c r="D202" s="193" t="str">
        <f>VLOOKUP(B202,'HECVAT - Full'!A$3:D$321,4,TRUE)</f>
        <v>We have insurance coverage for cyber liability.</v>
      </c>
      <c r="E202" s="278" t="s">
        <v>2418</v>
      </c>
      <c r="F202" s="278" t="s">
        <v>3097</v>
      </c>
      <c r="G202" s="296" t="s">
        <v>3096</v>
      </c>
      <c r="H202" s="294"/>
      <c r="I202" s="295"/>
      <c r="J202" s="210" t="str">
        <f>IF(S202&gt;20,"TRUE","FALSE")</f>
        <v>FALSE</v>
      </c>
      <c r="K202" s="336">
        <v>1</v>
      </c>
      <c r="L202" s="210" t="s">
        <v>1770</v>
      </c>
      <c r="M202" s="317" t="s">
        <v>15</v>
      </c>
      <c r="N202" s="320" t="str">
        <f>VLOOKUP(B202,'HECVAT - Full'!A:E,3,FALSE)</f>
        <v>Yes</v>
      </c>
      <c r="O202" s="364" t="str">
        <f>IF(LEN(VLOOKUP(B202,'Analyst Report'!$A:$I,7,FALSE))= 0,"",VLOOKUP(B202,'Analyst Report'!$A:$I,7,FALSE))</f>
        <v/>
      </c>
      <c r="P202" s="320">
        <f>IF((O202=""),(IF(ISNUMBER(FIND(M202,N202)), 1, 0)),(IF(ISNUMBER(FIND(M202,O202)), 1, 0)))</f>
        <v>1</v>
      </c>
      <c r="Q202" s="320">
        <v>15</v>
      </c>
      <c r="R202" s="320">
        <f>IF(LEN(VLOOKUP(B202,'Analyst Report'!$A$30:$I$289,8,FALSE))= 0,"",VLOOKUP(B202,'Analyst Report'!$A$30:$I$289,8,FALSE))</f>
        <v>15</v>
      </c>
      <c r="S202" s="320">
        <f>(IF((ISNUMBER(R202)),R202,Q202))*K202</f>
        <v>15</v>
      </c>
      <c r="T202" s="320">
        <f>P202*S202</f>
        <v>15</v>
      </c>
      <c r="U202" s="347" t="s">
        <v>2418</v>
      </c>
      <c r="V202" s="347" t="s">
        <v>2418</v>
      </c>
      <c r="W202" s="347" t="s">
        <v>2418</v>
      </c>
      <c r="X202" s="347" t="s">
        <v>2418</v>
      </c>
      <c r="Y202" s="347" t="s">
        <v>2418</v>
      </c>
      <c r="Z202" s="347" t="s">
        <v>2418</v>
      </c>
      <c r="AA202" s="347" t="s">
        <v>2418</v>
      </c>
      <c r="AB202" s="347" t="s">
        <v>2418</v>
      </c>
    </row>
    <row r="203" spans="1:28" s="319" customFormat="1" ht="290" thickTop="1" thickBot="1" x14ac:dyDescent="0.2">
      <c r="A203" s="192">
        <f t="shared" si="13"/>
        <v>186</v>
      </c>
      <c r="B203" s="290" t="s">
        <v>2715</v>
      </c>
      <c r="C203" s="193" t="s">
        <v>33</v>
      </c>
      <c r="D203" s="193">
        <f>VLOOKUP(B203,'HECVAT - Full'!A$3:D$321,4,TRUE)</f>
        <v>0</v>
      </c>
      <c r="E203" s="216" t="s">
        <v>2418</v>
      </c>
      <c r="F203" s="262" t="s">
        <v>2553</v>
      </c>
      <c r="G203" s="262" t="s">
        <v>2554</v>
      </c>
      <c r="H203" s="285" t="s">
        <v>2355</v>
      </c>
      <c r="I203" s="326" t="s">
        <v>2555</v>
      </c>
      <c r="J203" s="210" t="str">
        <f>IF(S203&gt;20,"TRUE","FALSE")</f>
        <v>FALSE</v>
      </c>
      <c r="K203" s="336">
        <v>1</v>
      </c>
      <c r="L203" s="321" t="s">
        <v>2723</v>
      </c>
      <c r="M203" s="317" t="s">
        <v>15</v>
      </c>
      <c r="N203" s="320" t="str">
        <f>VLOOKUP(B203,'HECVAT - Full'!A:E,3,FALSE)</f>
        <v>Yes</v>
      </c>
      <c r="O203" s="364" t="str">
        <f>IF(LEN(VLOOKUP(B203,'Analyst Report'!$A:$I,7,FALSE))= 0,"",VLOOKUP(B203,'Analyst Report'!$A:$I,7,FALSE))</f>
        <v/>
      </c>
      <c r="P203" s="320">
        <f>IF((O203=""),(IF(ISNUMBER(FIND(M203,N203)), 1, 0)),(IF(ISNUMBER(FIND(M203,O203)), 1, 0)))</f>
        <v>1</v>
      </c>
      <c r="Q203" s="320">
        <v>15</v>
      </c>
      <c r="R203" s="320">
        <f>IF(LEN(VLOOKUP(B203,'Analyst Report'!$A$30:$I$289,8,FALSE))= 0,"",VLOOKUP(B203,'Analyst Report'!$A$30:$I$289,8,FALSE))</f>
        <v>15</v>
      </c>
      <c r="S203" s="320">
        <f>(IF((ISNUMBER(R203)),R203,Q203))*K203</f>
        <v>15</v>
      </c>
      <c r="T203" s="320">
        <f>P203*S203</f>
        <v>15</v>
      </c>
      <c r="U203" s="347" t="s">
        <v>2418</v>
      </c>
      <c r="V203" s="347" t="s">
        <v>2418</v>
      </c>
      <c r="W203" s="347" t="s">
        <v>2418</v>
      </c>
      <c r="X203" s="347" t="s">
        <v>2418</v>
      </c>
      <c r="Y203" s="347" t="s">
        <v>2418</v>
      </c>
      <c r="Z203" s="347" t="s">
        <v>2418</v>
      </c>
      <c r="AA203" s="347" t="s">
        <v>2418</v>
      </c>
      <c r="AB203" s="347" t="s">
        <v>2418</v>
      </c>
    </row>
    <row r="204" spans="1:28" ht="210" thickTop="1" thickBot="1" x14ac:dyDescent="0.2">
      <c r="A204" s="192">
        <f t="shared" si="13"/>
        <v>187</v>
      </c>
      <c r="B204" s="290" t="s">
        <v>2714</v>
      </c>
      <c r="C204" s="193" t="s">
        <v>2559</v>
      </c>
      <c r="D204" s="193">
        <f>VLOOKUP(B204,'HECVAT - Full'!A$3:D$321,4,TRUE)</f>
        <v>0</v>
      </c>
      <c r="E204" s="216" t="s">
        <v>2418</v>
      </c>
      <c r="F204" s="327" t="s">
        <v>2716</v>
      </c>
      <c r="G204" s="327" t="s">
        <v>2717</v>
      </c>
      <c r="H204" s="328" t="s">
        <v>2718</v>
      </c>
      <c r="I204" s="328" t="s">
        <v>2555</v>
      </c>
      <c r="J204" s="210" t="str">
        <f t="shared" si="15"/>
        <v>FALSE</v>
      </c>
      <c r="K204" s="336">
        <v>1</v>
      </c>
      <c r="L204" s="321" t="s">
        <v>2723</v>
      </c>
      <c r="M204" s="317" t="s">
        <v>15</v>
      </c>
      <c r="N204" s="198" t="str">
        <f>VLOOKUP(B204,'HECVAT - Full'!A:E,3,FALSE)</f>
        <v>Yes</v>
      </c>
      <c r="O204" s="364" t="str">
        <f>IF(LEN(VLOOKUP(B204,'Analyst Report'!$A:$I,7,FALSE))= 0,"",VLOOKUP(B204,'Analyst Report'!$A:$I,7,FALSE))</f>
        <v/>
      </c>
      <c r="P204" s="236">
        <f t="shared" si="16"/>
        <v>1</v>
      </c>
      <c r="Q204" s="198">
        <v>15</v>
      </c>
      <c r="R204" s="236">
        <f>IF(LEN(VLOOKUP(B204,'Analyst Report'!$A$30:$I$289,8,FALSE))= 0,"",VLOOKUP(B204,'Analyst Report'!$A$30:$I$289,8,FALSE))</f>
        <v>15</v>
      </c>
      <c r="S204" s="315">
        <f t="shared" si="14"/>
        <v>15</v>
      </c>
      <c r="T204" s="236">
        <f t="shared" si="17"/>
        <v>15</v>
      </c>
      <c r="U204" s="347" t="s">
        <v>2418</v>
      </c>
      <c r="V204" s="347" t="s">
        <v>2418</v>
      </c>
      <c r="W204" s="347" t="s">
        <v>2418</v>
      </c>
      <c r="X204" s="347" t="s">
        <v>2418</v>
      </c>
      <c r="Y204" s="347" t="s">
        <v>2418</v>
      </c>
      <c r="Z204" s="347" t="s">
        <v>2418</v>
      </c>
      <c r="AA204" s="347" t="s">
        <v>2418</v>
      </c>
      <c r="AB204" s="347" t="s">
        <v>2418</v>
      </c>
    </row>
    <row r="205" spans="1:28" ht="162" thickTop="1" thickBot="1" x14ac:dyDescent="0.2">
      <c r="A205" s="192">
        <f t="shared" si="13"/>
        <v>188</v>
      </c>
      <c r="B205" s="290" t="s">
        <v>2712</v>
      </c>
      <c r="C205" s="193" t="s">
        <v>2564</v>
      </c>
      <c r="D205" s="193">
        <f>VLOOKUP(B205,'HECVAT - Full'!A$3:D$321,4,TRUE)</f>
        <v>0</v>
      </c>
      <c r="E205" s="216" t="s">
        <v>2418</v>
      </c>
      <c r="F205" s="262" t="s">
        <v>2560</v>
      </c>
      <c r="G205" s="262" t="s">
        <v>2561</v>
      </c>
      <c r="H205" s="274" t="s">
        <v>2562</v>
      </c>
      <c r="I205" s="280" t="s">
        <v>2563</v>
      </c>
      <c r="J205" s="210" t="str">
        <f t="shared" si="15"/>
        <v>FALSE</v>
      </c>
      <c r="K205" s="336">
        <v>1</v>
      </c>
      <c r="L205" s="321" t="s">
        <v>2723</v>
      </c>
      <c r="M205" s="236" t="s">
        <v>15</v>
      </c>
      <c r="N205" s="198" t="str">
        <f>VLOOKUP(B205,'HECVAT - Full'!A:E,3,FALSE)</f>
        <v>Yes</v>
      </c>
      <c r="O205" s="364" t="str">
        <f>IF(LEN(VLOOKUP(B205,'Analyst Report'!$A:$I,7,FALSE))= 0,"",VLOOKUP(B205,'Analyst Report'!$A:$I,7,FALSE))</f>
        <v/>
      </c>
      <c r="P205" s="236">
        <f t="shared" si="16"/>
        <v>1</v>
      </c>
      <c r="Q205" s="198">
        <v>15</v>
      </c>
      <c r="R205" s="236">
        <f>IF(LEN(VLOOKUP(B205,'Analyst Report'!$A$30:$I$289,8,FALSE))= 0,"",VLOOKUP(B205,'Analyst Report'!$A$30:$I$289,8,FALSE))</f>
        <v>15</v>
      </c>
      <c r="S205" s="315">
        <f t="shared" si="14"/>
        <v>15</v>
      </c>
      <c r="T205" s="236">
        <f t="shared" si="17"/>
        <v>15</v>
      </c>
      <c r="U205" s="347" t="s">
        <v>2418</v>
      </c>
      <c r="V205" s="347" t="s">
        <v>2418</v>
      </c>
      <c r="W205" s="347" t="s">
        <v>2418</v>
      </c>
      <c r="X205" s="347" t="s">
        <v>2418</v>
      </c>
      <c r="Y205" s="347" t="s">
        <v>2418</v>
      </c>
      <c r="Z205" s="347" t="s">
        <v>2418</v>
      </c>
      <c r="AA205" s="347" t="s">
        <v>2418</v>
      </c>
      <c r="AB205" s="347" t="s">
        <v>2418</v>
      </c>
    </row>
    <row r="206" spans="1:28" s="319" customFormat="1" ht="242" thickTop="1" thickBot="1" x14ac:dyDescent="0.2">
      <c r="A206" s="192">
        <f t="shared" si="13"/>
        <v>189</v>
      </c>
      <c r="B206" s="290" t="s">
        <v>2719</v>
      </c>
      <c r="C206" s="193" t="s">
        <v>2713</v>
      </c>
      <c r="D206" s="193"/>
      <c r="E206" s="216" t="s">
        <v>2418</v>
      </c>
      <c r="F206" s="262" t="s">
        <v>2565</v>
      </c>
      <c r="G206" s="262" t="s">
        <v>2566</v>
      </c>
      <c r="H206" s="274" t="s">
        <v>2567</v>
      </c>
      <c r="I206" s="280" t="s">
        <v>2356</v>
      </c>
      <c r="J206" s="210"/>
      <c r="K206" s="336"/>
      <c r="L206" s="321" t="s">
        <v>2723</v>
      </c>
      <c r="M206" s="317" t="s">
        <v>15</v>
      </c>
      <c r="N206" s="325" t="str">
        <f>VLOOKUP(B206,'HECVAT - Full'!A:E,3,FALSE)</f>
        <v>Yes</v>
      </c>
      <c r="O206" s="364" t="str">
        <f>IF(LEN(VLOOKUP(B206,'Analyst Report'!$A:$I,7,FALSE))= 0,"",VLOOKUP(B206,'Analyst Report'!$A:$I,7,FALSE))</f>
        <v/>
      </c>
      <c r="P206" s="320"/>
      <c r="Q206" s="320">
        <v>15</v>
      </c>
      <c r="R206" s="320"/>
      <c r="S206" s="320"/>
      <c r="T206" s="320"/>
      <c r="U206" s="347" t="s">
        <v>2418</v>
      </c>
      <c r="V206" s="347" t="s">
        <v>2418</v>
      </c>
      <c r="W206" s="347" t="s">
        <v>2418</v>
      </c>
      <c r="X206" s="347" t="s">
        <v>2418</v>
      </c>
      <c r="Y206" s="347" t="s">
        <v>2418</v>
      </c>
      <c r="Z206" s="347" t="s">
        <v>2418</v>
      </c>
      <c r="AA206" s="347" t="s">
        <v>2418</v>
      </c>
      <c r="AB206" s="347" t="s">
        <v>2418</v>
      </c>
    </row>
    <row r="207" spans="1:28" ht="162" thickTop="1" thickBot="1" x14ac:dyDescent="0.2">
      <c r="A207" s="192">
        <f t="shared" si="13"/>
        <v>190</v>
      </c>
      <c r="B207" s="267" t="s">
        <v>286</v>
      </c>
      <c r="C207" s="193" t="s">
        <v>2684</v>
      </c>
      <c r="D207" s="193" t="str">
        <f>VLOOKUP(B207,'HECVAT - Full'!A$3:D$321,4,TRUE)</f>
        <v>We have insurance coverage for cyber liability.</v>
      </c>
      <c r="E207" s="266" t="s">
        <v>3098</v>
      </c>
      <c r="F207" s="262"/>
      <c r="G207" s="262"/>
      <c r="H207" s="288" t="s">
        <v>3121</v>
      </c>
      <c r="I207" s="300" t="s">
        <v>3122</v>
      </c>
      <c r="J207" s="210" t="str">
        <f t="shared" si="15"/>
        <v>FALSE</v>
      </c>
      <c r="K207" s="336">
        <v>1</v>
      </c>
      <c r="L207" s="210" t="s">
        <v>1771</v>
      </c>
      <c r="M207" s="236" t="s">
        <v>15</v>
      </c>
      <c r="N207" s="198" t="str">
        <f>VLOOKUP(B207,'HECVAT - Full'!A:E,3,FALSE)</f>
        <v>Yes</v>
      </c>
      <c r="O207" s="364" t="str">
        <f>IF(LEN(VLOOKUP(B207,'Analyst Report'!$A:$I,7,FALSE))= 0,"",VLOOKUP(B207,'Analyst Report'!$A:$I,7,FALSE))</f>
        <v/>
      </c>
      <c r="P207" s="236">
        <f t="shared" si="16"/>
        <v>1</v>
      </c>
      <c r="Q207" s="198">
        <v>10</v>
      </c>
      <c r="R207" s="236">
        <f>IF(LEN(VLOOKUP(B207,'Analyst Report'!$A$30:$I$289,8,FALSE))= 0,"",VLOOKUP(B207,'Analyst Report'!$A$30:$I$289,8,FALSE))</f>
        <v>10</v>
      </c>
      <c r="S207" s="315">
        <f t="shared" si="14"/>
        <v>10</v>
      </c>
      <c r="T207" s="236">
        <f t="shared" si="17"/>
        <v>10</v>
      </c>
      <c r="U207" s="347" t="s">
        <v>2418</v>
      </c>
      <c r="V207" s="347" t="s">
        <v>2418</v>
      </c>
      <c r="W207" s="347" t="s">
        <v>2418</v>
      </c>
      <c r="X207" s="347" t="s">
        <v>2418</v>
      </c>
      <c r="Y207" s="347" t="s">
        <v>2418</v>
      </c>
      <c r="Z207" s="347" t="s">
        <v>2418</v>
      </c>
      <c r="AA207" s="347" t="s">
        <v>2418</v>
      </c>
      <c r="AB207" s="347" t="s">
        <v>2418</v>
      </c>
    </row>
    <row r="208" spans="1:28" ht="66" thickTop="1" thickBot="1" x14ac:dyDescent="0.2">
      <c r="A208" s="192">
        <f t="shared" si="13"/>
        <v>191</v>
      </c>
      <c r="B208" s="275" t="s">
        <v>287</v>
      </c>
      <c r="C208" s="193" t="s">
        <v>116</v>
      </c>
      <c r="D208" s="193" t="str">
        <f>VLOOKUP(B208,'HECVAT - Full'!A$3:D$321,4,TRUE)</f>
        <v>No plan to pursue, but reviewed on an annual basis.</v>
      </c>
      <c r="E208" s="266" t="s">
        <v>2418</v>
      </c>
      <c r="F208" s="204" t="s">
        <v>3100</v>
      </c>
      <c r="G208" s="266" t="s">
        <v>3099</v>
      </c>
      <c r="H208" s="195" t="s">
        <v>3123</v>
      </c>
      <c r="I208" s="195" t="s">
        <v>3124</v>
      </c>
      <c r="J208" s="210" t="str">
        <f t="shared" si="15"/>
        <v>FALSE</v>
      </c>
      <c r="K208" s="336">
        <v>1</v>
      </c>
      <c r="L208" s="210" t="s">
        <v>1771</v>
      </c>
      <c r="M208" s="236" t="s">
        <v>15</v>
      </c>
      <c r="N208" s="198" t="str">
        <f>VLOOKUP(B208,'HECVAT - Full'!A:E,3,FALSE)</f>
        <v>No</v>
      </c>
      <c r="O208" s="364" t="str">
        <f>IF(LEN(VLOOKUP(B208,'Analyst Report'!$A:$I,7,FALSE))= 0,"",VLOOKUP(B208,'Analyst Report'!$A:$I,7,FALSE))</f>
        <v/>
      </c>
      <c r="P208" s="236">
        <f t="shared" si="16"/>
        <v>0</v>
      </c>
      <c r="Q208" s="198">
        <v>15</v>
      </c>
      <c r="R208" s="236">
        <f>IF(LEN(VLOOKUP(B208,'Analyst Report'!$A$30:$I$289,8,FALSE))= 0,"",VLOOKUP(B208,'Analyst Report'!$A$30:$I$289,8,FALSE))</f>
        <v>15</v>
      </c>
      <c r="S208" s="315">
        <f t="shared" si="14"/>
        <v>15</v>
      </c>
      <c r="T208" s="236">
        <f t="shared" si="17"/>
        <v>0</v>
      </c>
      <c r="U208" s="347" t="s">
        <v>2418</v>
      </c>
      <c r="V208" s="347" t="s">
        <v>2418</v>
      </c>
      <c r="W208" s="347" t="s">
        <v>2418</v>
      </c>
      <c r="X208" s="347" t="s">
        <v>2418</v>
      </c>
      <c r="Y208" s="347" t="s">
        <v>2418</v>
      </c>
      <c r="Z208" s="347" t="s">
        <v>2418</v>
      </c>
      <c r="AA208" s="347" t="s">
        <v>2418</v>
      </c>
      <c r="AB208" s="347" t="s">
        <v>2418</v>
      </c>
    </row>
    <row r="209" spans="1:28" ht="194" thickTop="1" thickBot="1" x14ac:dyDescent="0.2">
      <c r="A209" s="192">
        <f t="shared" si="13"/>
        <v>192</v>
      </c>
      <c r="B209" s="275" t="s">
        <v>288</v>
      </c>
      <c r="C209" s="193" t="s">
        <v>117</v>
      </c>
      <c r="D209" s="193" t="str">
        <f>VLOOKUP(B209,'HECVAT - Full'!A$3:D$321,4,TRUE)</f>
        <v>We would generally not provide quality metrics to Institutions. We specifically collect the following metrics for Quality: a) Unit and Integration Test Coverage, b) Defect Density: Bugs found in QA, in develop/release branch, during Regression phase and c) Defect Escape: Bugs reported on new features and regression issues caused by new features in Production.</v>
      </c>
      <c r="E209" s="266" t="s">
        <v>2418</v>
      </c>
      <c r="F209" s="204" t="s">
        <v>3102</v>
      </c>
      <c r="G209" s="266" t="s">
        <v>3101</v>
      </c>
      <c r="H209" s="195" t="s">
        <v>3125</v>
      </c>
      <c r="I209" s="195" t="s">
        <v>3126</v>
      </c>
      <c r="J209" s="210" t="str">
        <f t="shared" si="15"/>
        <v>FALSE</v>
      </c>
      <c r="K209" s="336">
        <v>1</v>
      </c>
      <c r="L209" s="210" t="s">
        <v>1771</v>
      </c>
      <c r="M209" s="236" t="s">
        <v>15</v>
      </c>
      <c r="N209" s="198" t="str">
        <f>VLOOKUP(B209,'HECVAT - Full'!A:E,3,FALSE)</f>
        <v>No</v>
      </c>
      <c r="O209" s="364" t="str">
        <f>IF(LEN(VLOOKUP(B209,'Analyst Report'!$A:$I,7,FALSE))= 0,"",VLOOKUP(B209,'Analyst Report'!$A:$I,7,FALSE))</f>
        <v/>
      </c>
      <c r="P209" s="236">
        <f t="shared" si="16"/>
        <v>0</v>
      </c>
      <c r="Q209" s="198">
        <v>20</v>
      </c>
      <c r="R209" s="236">
        <f>IF(LEN(VLOOKUP(B209,'Analyst Report'!$A$30:$I$289,8,FALSE))= 0,"",VLOOKUP(B209,'Analyst Report'!$A$30:$I$289,8,FALSE))</f>
        <v>20</v>
      </c>
      <c r="S209" s="315">
        <f t="shared" si="14"/>
        <v>20</v>
      </c>
      <c r="T209" s="236">
        <f t="shared" si="17"/>
        <v>0</v>
      </c>
      <c r="U209" s="347" t="s">
        <v>2418</v>
      </c>
      <c r="V209" s="347" t="s">
        <v>2418</v>
      </c>
      <c r="W209" s="347" t="s">
        <v>2418</v>
      </c>
      <c r="X209" s="347" t="s">
        <v>2418</v>
      </c>
      <c r="Y209" s="347" t="s">
        <v>2418</v>
      </c>
      <c r="Z209" s="347" t="s">
        <v>2418</v>
      </c>
      <c r="AA209" s="347" t="s">
        <v>2418</v>
      </c>
      <c r="AB209" s="347" t="s">
        <v>2418</v>
      </c>
    </row>
    <row r="210" spans="1:28" ht="178" thickTop="1" thickBot="1" x14ac:dyDescent="0.2">
      <c r="A210" s="192">
        <f t="shared" si="13"/>
        <v>193</v>
      </c>
      <c r="B210" s="290" t="s">
        <v>289</v>
      </c>
      <c r="C210" s="193" t="s">
        <v>35</v>
      </c>
      <c r="D210" s="193" t="str">
        <f>VLOOKUP(B210,'HECVAT - Full'!A$3:D$321,4,TRUE)</f>
        <v>Our Product Managers and Customer Service Representatives engage on a regular basis with our customers and they inquiry for new feature requests.  Functional and non-functional requests are discussed.</v>
      </c>
      <c r="E210" s="266" t="s">
        <v>2418</v>
      </c>
      <c r="F210" s="204"/>
      <c r="G210" s="204" t="s">
        <v>2568</v>
      </c>
      <c r="H210" s="195" t="s">
        <v>3127</v>
      </c>
      <c r="I210" s="195" t="s">
        <v>3128</v>
      </c>
      <c r="J210" s="210" t="str">
        <f t="shared" si="15"/>
        <v>TRUE</v>
      </c>
      <c r="K210" s="336">
        <v>1</v>
      </c>
      <c r="L210" s="210" t="s">
        <v>1771</v>
      </c>
      <c r="M210" s="236" t="s">
        <v>15</v>
      </c>
      <c r="N210" s="198" t="str">
        <f>VLOOKUP(B210,'HECVAT - Full'!A:E,3,FALSE)</f>
        <v>Yes</v>
      </c>
      <c r="O210" s="364" t="str">
        <f>IF(LEN(VLOOKUP(B210,'Analyst Report'!$A:$I,7,FALSE))= 0,"",VLOOKUP(B210,'Analyst Report'!$A:$I,7,FALSE))</f>
        <v/>
      </c>
      <c r="P210" s="236">
        <f t="shared" si="16"/>
        <v>1</v>
      </c>
      <c r="Q210" s="198">
        <v>25</v>
      </c>
      <c r="R210" s="236">
        <f>IF(LEN(VLOOKUP(B210,'Analyst Report'!$A$30:$I$289,8,FALSE))= 0,"",VLOOKUP(B210,'Analyst Report'!$A$30:$I$289,8,FALSE))</f>
        <v>25</v>
      </c>
      <c r="S210" s="315">
        <f t="shared" si="14"/>
        <v>25</v>
      </c>
      <c r="T210" s="236">
        <f t="shared" si="17"/>
        <v>25</v>
      </c>
      <c r="U210" s="347" t="s">
        <v>2418</v>
      </c>
      <c r="V210" s="347" t="s">
        <v>2418</v>
      </c>
      <c r="W210" s="347" t="s">
        <v>2418</v>
      </c>
      <c r="X210" s="347" t="s">
        <v>2418</v>
      </c>
      <c r="Y210" s="347" t="s">
        <v>2418</v>
      </c>
      <c r="Z210" s="347" t="s">
        <v>2418</v>
      </c>
      <c r="AA210" s="347" t="s">
        <v>2418</v>
      </c>
      <c r="AB210" s="347" t="s">
        <v>2418</v>
      </c>
    </row>
    <row r="211" spans="1:28" ht="66" thickTop="1" thickBot="1" x14ac:dyDescent="0.2">
      <c r="A211" s="192">
        <f t="shared" si="13"/>
        <v>194</v>
      </c>
      <c r="B211" s="291" t="s">
        <v>290</v>
      </c>
      <c r="C211" s="193" t="s">
        <v>416</v>
      </c>
      <c r="D211" s="193" t="str">
        <f>VLOOKUP(B211,'HECVAT - Full'!A$3:D$321,4,TRUE)</f>
        <v>We provide UAT environments to our customers on-demand.</v>
      </c>
      <c r="E211" s="266" t="s">
        <v>2418</v>
      </c>
      <c r="F211" s="266" t="s">
        <v>3104</v>
      </c>
      <c r="G211" s="266" t="s">
        <v>3103</v>
      </c>
      <c r="H211" s="195" t="s">
        <v>3129</v>
      </c>
      <c r="I211" s="195" t="s">
        <v>3130</v>
      </c>
      <c r="J211" s="210" t="str">
        <f t="shared" si="15"/>
        <v>FALSE</v>
      </c>
      <c r="K211" s="336">
        <v>1</v>
      </c>
      <c r="L211" s="210" t="s">
        <v>1771</v>
      </c>
      <c r="M211" s="236" t="s">
        <v>15</v>
      </c>
      <c r="N211" s="198" t="str">
        <f>VLOOKUP(B211,'HECVAT - Full'!A:E,3,FALSE)</f>
        <v>Yes</v>
      </c>
      <c r="O211" s="364" t="str">
        <f>IF(LEN(VLOOKUP(B211,'Analyst Report'!$A:$I,7,FALSE))= 0,"",VLOOKUP(B211,'Analyst Report'!$A:$I,7,FALSE))</f>
        <v/>
      </c>
      <c r="P211" s="236">
        <f t="shared" si="16"/>
        <v>1</v>
      </c>
      <c r="Q211" s="198">
        <v>20</v>
      </c>
      <c r="R211" s="236">
        <f>IF(LEN(VLOOKUP(B211,'Analyst Report'!$A$30:$I$289,8,FALSE))= 0,"",VLOOKUP(B211,'Analyst Report'!$A$30:$I$289,8,FALSE))</f>
        <v>20</v>
      </c>
      <c r="S211" s="315">
        <f t="shared" si="14"/>
        <v>20</v>
      </c>
      <c r="T211" s="236">
        <f t="shared" si="17"/>
        <v>20</v>
      </c>
      <c r="U211" s="347" t="s">
        <v>2418</v>
      </c>
      <c r="V211" s="347" t="s">
        <v>2418</v>
      </c>
      <c r="W211" s="347" t="s">
        <v>2418</v>
      </c>
      <c r="X211" s="347" t="s">
        <v>2418</v>
      </c>
      <c r="Y211" s="347" t="s">
        <v>2418</v>
      </c>
      <c r="Z211" s="347" t="s">
        <v>2418</v>
      </c>
      <c r="AA211" s="347" t="s">
        <v>2418</v>
      </c>
      <c r="AB211" s="347" t="s">
        <v>2418</v>
      </c>
    </row>
    <row r="212" spans="1:28" ht="274" thickTop="1" thickBot="1" x14ac:dyDescent="0.2">
      <c r="A212" s="192">
        <f t="shared" si="13"/>
        <v>195</v>
      </c>
      <c r="B212" s="193" t="s">
        <v>291</v>
      </c>
      <c r="C212" s="193" t="s">
        <v>2686</v>
      </c>
      <c r="D212" s="193" t="str">
        <f>VLOOKUP(B212,'HECVAT - Full'!A$3:D$321,4,TRUE)</f>
        <v>At a minimum, external scans are performed monthly for PCI Compliance.  Depending on the release changes, we may also initiate vulnerabilities scans in our staging environment prior to pushing changes to production.</v>
      </c>
      <c r="E212" s="266" t="s">
        <v>2418</v>
      </c>
      <c r="F212" s="204" t="s">
        <v>3106</v>
      </c>
      <c r="G212" s="266" t="s">
        <v>3105</v>
      </c>
      <c r="H212" s="195" t="s">
        <v>3119</v>
      </c>
      <c r="I212" s="195" t="s">
        <v>3120</v>
      </c>
      <c r="J212" s="210" t="str">
        <f t="shared" si="15"/>
        <v>FALSE</v>
      </c>
      <c r="K212" s="336">
        <v>1</v>
      </c>
      <c r="L212" s="210" t="s">
        <v>1773</v>
      </c>
      <c r="M212" s="236" t="s">
        <v>15</v>
      </c>
      <c r="N212" s="198" t="str">
        <f>VLOOKUP(B212,'HECVAT - Full'!A:E,3,FALSE)</f>
        <v>Yes</v>
      </c>
      <c r="O212" s="364" t="str">
        <f>IF(LEN(VLOOKUP(B212,'Analyst Report'!$A:$I,7,FALSE))= 0,"",VLOOKUP(B212,'Analyst Report'!$A:$I,7,FALSE))</f>
        <v/>
      </c>
      <c r="P212" s="236">
        <f t="shared" si="16"/>
        <v>1</v>
      </c>
      <c r="Q212" s="198">
        <v>15</v>
      </c>
      <c r="R212" s="236">
        <f>IF(LEN(VLOOKUP(B212,'Analyst Report'!$A$30:$I$289,8,FALSE))= 0,"",VLOOKUP(B212,'Analyst Report'!$A$30:$I$289,8,FALSE))</f>
        <v>15</v>
      </c>
      <c r="S212" s="315">
        <f t="shared" si="14"/>
        <v>15</v>
      </c>
      <c r="T212" s="236">
        <f t="shared" si="17"/>
        <v>15</v>
      </c>
      <c r="U212" s="347" t="s">
        <v>2418</v>
      </c>
      <c r="V212" s="347" t="s">
        <v>2418</v>
      </c>
      <c r="W212" s="347" t="s">
        <v>2418</v>
      </c>
      <c r="X212" s="347" t="s">
        <v>2418</v>
      </c>
      <c r="Y212" s="347" t="s">
        <v>2418</v>
      </c>
      <c r="Z212" s="347" t="s">
        <v>2418</v>
      </c>
      <c r="AA212" s="347" t="s">
        <v>2418</v>
      </c>
      <c r="AB212" s="347" t="s">
        <v>2418</v>
      </c>
    </row>
    <row r="213" spans="1:28" ht="289" thickBot="1" x14ac:dyDescent="0.2">
      <c r="A213" s="192">
        <f t="shared" si="13"/>
        <v>196</v>
      </c>
      <c r="B213" s="193" t="s">
        <v>292</v>
      </c>
      <c r="C213" s="193" t="s">
        <v>2572</v>
      </c>
      <c r="D213" s="193" t="str">
        <f>VLOOKUP(B213,'HECVAT - Full'!A$3:D$321,4,TRUE)</f>
        <v>CampusGuard has been engaged and is in the process of conducting a 3rd party assessment. We also performed a SoC2 Readiness Assessment with a 3rd party and are in the process of completing a SoC 2 Type 1 certification.</v>
      </c>
      <c r="E213" s="216" t="s">
        <v>2418</v>
      </c>
      <c r="F213" s="219" t="s">
        <v>2573</v>
      </c>
      <c r="G213" s="219" t="s">
        <v>2574</v>
      </c>
      <c r="H213" s="215" t="s">
        <v>2836</v>
      </c>
      <c r="I213" s="217" t="s">
        <v>2575</v>
      </c>
      <c r="J213" s="210" t="str">
        <f t="shared" si="15"/>
        <v>FALSE</v>
      </c>
      <c r="K213" s="336">
        <f>IF(N212="Yes",1,0)</f>
        <v>1</v>
      </c>
      <c r="L213" s="210" t="s">
        <v>1773</v>
      </c>
      <c r="M213" s="236" t="s">
        <v>15</v>
      </c>
      <c r="N213" s="198" t="str">
        <f>VLOOKUP(B213,'HECVAT - Full'!A:E,3,FALSE)</f>
        <v>Yes</v>
      </c>
      <c r="O213" s="364" t="str">
        <f>IF(LEN(VLOOKUP(B213,'Analyst Report'!$A:$I,7,FALSE))= 0,"",VLOOKUP(B213,'Analyst Report'!$A:$I,7,FALSE))</f>
        <v/>
      </c>
      <c r="P213" s="236">
        <f t="shared" si="16"/>
        <v>1</v>
      </c>
      <c r="Q213" s="198">
        <v>20</v>
      </c>
      <c r="R213" s="236">
        <f>IF(LEN(VLOOKUP(B213,'Analyst Report'!$A$30:$I$289,8,FALSE))= 0,"",VLOOKUP(B213,'Analyst Report'!$A$30:$I$289,8,FALSE))</f>
        <v>20</v>
      </c>
      <c r="S213" s="315">
        <f t="shared" si="14"/>
        <v>20</v>
      </c>
      <c r="T213" s="236">
        <f t="shared" si="17"/>
        <v>20</v>
      </c>
      <c r="U213" s="347" t="s">
        <v>2418</v>
      </c>
      <c r="V213" s="347" t="s">
        <v>2418</v>
      </c>
      <c r="W213" s="347" t="s">
        <v>2418</v>
      </c>
      <c r="X213" s="347" t="s">
        <v>2418</v>
      </c>
      <c r="Y213" s="347" t="s">
        <v>2418</v>
      </c>
      <c r="Z213" s="347" t="s">
        <v>2418</v>
      </c>
      <c r="AA213" s="347" t="s">
        <v>2418</v>
      </c>
      <c r="AB213" s="347" t="s">
        <v>2418</v>
      </c>
    </row>
    <row r="214" spans="1:28" ht="225" thickBot="1" x14ac:dyDescent="0.2">
      <c r="A214" s="192">
        <f t="shared" si="13"/>
        <v>197</v>
      </c>
      <c r="B214" s="193" t="s">
        <v>293</v>
      </c>
      <c r="C214" s="193" t="s">
        <v>2687</v>
      </c>
      <c r="D214" s="193" t="str">
        <f>VLOOKUP(B214,'HECVAT - Full'!A$3:D$321,4,TRUE)</f>
        <v xml:space="preserve">Yes, dedicated system and/or user accounts are used depending upon the scan being performed (manual, privilege escalation, automated DAST/SAST, etc.). </v>
      </c>
      <c r="E214" s="216" t="s">
        <v>2418</v>
      </c>
      <c r="F214" s="219" t="s">
        <v>2576</v>
      </c>
      <c r="G214" s="219" t="s">
        <v>2577</v>
      </c>
      <c r="H214" s="215" t="s">
        <v>2382</v>
      </c>
      <c r="I214" s="217" t="s">
        <v>2578</v>
      </c>
      <c r="J214" s="210" t="str">
        <f t="shared" si="15"/>
        <v>TRUE</v>
      </c>
      <c r="K214" s="336">
        <v>1</v>
      </c>
      <c r="L214" s="210" t="s">
        <v>1773</v>
      </c>
      <c r="M214" s="236" t="s">
        <v>15</v>
      </c>
      <c r="N214" s="198" t="str">
        <f>VLOOKUP(B214,'HECVAT - Full'!A:E,3,FALSE)</f>
        <v>Yes</v>
      </c>
      <c r="O214" s="364" t="str">
        <f>IF(LEN(VLOOKUP(B214,'Analyst Report'!$A:$I,7,FALSE))= 0,"",VLOOKUP(B214,'Analyst Report'!$A:$I,7,FALSE))</f>
        <v/>
      </c>
      <c r="P214" s="236">
        <f t="shared" si="16"/>
        <v>1</v>
      </c>
      <c r="Q214" s="198">
        <v>25</v>
      </c>
      <c r="R214" s="236">
        <f>IF(LEN(VLOOKUP(B214,'Analyst Report'!$A$30:$I$289,8,FALSE))= 0,"",VLOOKUP(B214,'Analyst Report'!$A$30:$I$289,8,FALSE))</f>
        <v>25</v>
      </c>
      <c r="S214" s="315">
        <f t="shared" ref="S214:S258" si="18">(IF((ISNUMBER(R214)),R214,Q214))*K214</f>
        <v>25</v>
      </c>
      <c r="T214" s="236">
        <f t="shared" si="17"/>
        <v>25</v>
      </c>
      <c r="U214" s="347" t="s">
        <v>2418</v>
      </c>
      <c r="V214" s="347" t="s">
        <v>2418</v>
      </c>
      <c r="W214" s="347" t="s">
        <v>2418</v>
      </c>
      <c r="X214" s="347" t="s">
        <v>2418</v>
      </c>
      <c r="Y214" s="347" t="s">
        <v>2418</v>
      </c>
      <c r="Z214" s="347" t="s">
        <v>2418</v>
      </c>
      <c r="AA214" s="347" t="s">
        <v>2418</v>
      </c>
      <c r="AB214" s="347" t="s">
        <v>2418</v>
      </c>
    </row>
    <row r="215" spans="1:28" ht="145" thickBot="1" x14ac:dyDescent="0.2">
      <c r="A215" s="192">
        <f t="shared" ref="A215:A258" si="19">A214+1</f>
        <v>198</v>
      </c>
      <c r="B215" s="193" t="s">
        <v>294</v>
      </c>
      <c r="C215" s="193" t="s">
        <v>2688</v>
      </c>
      <c r="D215" s="193" t="str">
        <f>VLOOKUP(B215,'HECVAT - Full'!A$3:D$321,4,TRUE)</f>
        <v xml:space="preserve">Redacted scan results can be furnished upon request for customers with co-executed NDA prior to contract entrance. </v>
      </c>
      <c r="E215" s="266" t="s">
        <v>2418</v>
      </c>
      <c r="F215" s="266" t="s">
        <v>3109</v>
      </c>
      <c r="G215" s="266" t="s">
        <v>3108</v>
      </c>
      <c r="H215" s="195" t="s">
        <v>3113</v>
      </c>
      <c r="I215" s="195" t="s">
        <v>3114</v>
      </c>
      <c r="J215" s="210" t="str">
        <f t="shared" si="15"/>
        <v>TRUE</v>
      </c>
      <c r="K215" s="336">
        <v>1</v>
      </c>
      <c r="L215" s="210" t="s">
        <v>1773</v>
      </c>
      <c r="M215" s="236" t="s">
        <v>15</v>
      </c>
      <c r="N215" s="198" t="str">
        <f>VLOOKUP(B215,'HECVAT - Full'!A:E,3,FALSE)</f>
        <v>Yes</v>
      </c>
      <c r="O215" s="364" t="str">
        <f>IF(LEN(VLOOKUP(B215,'Analyst Report'!$A:$I,7,FALSE))= 0,"",VLOOKUP(B215,'Analyst Report'!$A:$I,7,FALSE))</f>
        <v/>
      </c>
      <c r="P215" s="236">
        <f t="shared" si="16"/>
        <v>1</v>
      </c>
      <c r="Q215" s="198">
        <v>25</v>
      </c>
      <c r="R215" s="236">
        <f>IF(LEN(VLOOKUP(B215,'Analyst Report'!$A$30:$I$289,8,FALSE))= 0,"",VLOOKUP(B215,'Analyst Report'!$A$30:$I$289,8,FALSE))</f>
        <v>25</v>
      </c>
      <c r="S215" s="315">
        <f t="shared" si="18"/>
        <v>25</v>
      </c>
      <c r="T215" s="236">
        <f t="shared" si="17"/>
        <v>25</v>
      </c>
      <c r="U215" s="347" t="s">
        <v>2418</v>
      </c>
      <c r="V215" s="347" t="s">
        <v>2418</v>
      </c>
      <c r="W215" s="347" t="s">
        <v>2418</v>
      </c>
      <c r="X215" s="347" t="s">
        <v>2418</v>
      </c>
      <c r="Y215" s="347" t="s">
        <v>2418</v>
      </c>
      <c r="Z215" s="347" t="s">
        <v>2418</v>
      </c>
      <c r="AA215" s="347" t="s">
        <v>2418</v>
      </c>
      <c r="AB215" s="347" t="s">
        <v>2418</v>
      </c>
    </row>
    <row r="216" spans="1:28" ht="225" thickBot="1" x14ac:dyDescent="0.2">
      <c r="A216" s="192">
        <f t="shared" si="19"/>
        <v>199</v>
      </c>
      <c r="B216" s="193" t="s">
        <v>295</v>
      </c>
      <c r="C216" s="193" t="s">
        <v>354</v>
      </c>
      <c r="D216" s="193" t="str">
        <f>VLOOKUP(B216,'HECVAT - Full'!A$3:D$321,4,TRUE)</f>
        <v>With a combination of a secure SDLC process, training, QA and testing, DAST/SAST, peer reviews, IDE plug-ins, vulnerability scanning, etc.</v>
      </c>
      <c r="E216" s="266" t="s">
        <v>3110</v>
      </c>
      <c r="F216" s="204"/>
      <c r="G216" s="204"/>
      <c r="H216" s="195" t="s">
        <v>3115</v>
      </c>
      <c r="I216" s="195" t="s">
        <v>3116</v>
      </c>
      <c r="J216" s="210" t="str">
        <f t="shared" si="15"/>
        <v>FALSE</v>
      </c>
      <c r="K216" s="336">
        <v>1</v>
      </c>
      <c r="L216" s="210" t="s">
        <v>1773</v>
      </c>
      <c r="M216" s="236" t="s">
        <v>15</v>
      </c>
      <c r="N216" s="198" t="str">
        <f>VLOOKUP(B216,'HECVAT - Full'!A:E,3,FALSE)</f>
        <v>Yes</v>
      </c>
      <c r="O216" s="364" t="str">
        <f>IF(LEN(VLOOKUP(B216,'Analyst Report'!$A:$I,7,FALSE))= 0,"",VLOOKUP(B216,'Analyst Report'!$A:$I,7,FALSE))</f>
        <v/>
      </c>
      <c r="P216" s="236">
        <f t="shared" si="16"/>
        <v>1</v>
      </c>
      <c r="Q216" s="198">
        <v>20</v>
      </c>
      <c r="R216" s="236">
        <f>IF(LEN(VLOOKUP(B216,'Analyst Report'!$A$30:$I$289,8,FALSE))= 0,"",VLOOKUP(B216,'Analyst Report'!$A$30:$I$289,8,FALSE))</f>
        <v>20</v>
      </c>
      <c r="S216" s="315">
        <f t="shared" si="18"/>
        <v>20</v>
      </c>
      <c r="T216" s="236">
        <f t="shared" si="17"/>
        <v>20</v>
      </c>
      <c r="U216" s="347" t="s">
        <v>2418</v>
      </c>
      <c r="V216" s="347" t="s">
        <v>2418</v>
      </c>
      <c r="W216" s="347" t="s">
        <v>2418</v>
      </c>
      <c r="X216" s="347" t="s">
        <v>2418</v>
      </c>
      <c r="Y216" s="347" t="s">
        <v>2418</v>
      </c>
      <c r="Z216" s="347" t="s">
        <v>2418</v>
      </c>
      <c r="AA216" s="347" t="s">
        <v>2418</v>
      </c>
      <c r="AB216" s="347" t="s">
        <v>2418</v>
      </c>
    </row>
    <row r="217" spans="1:28" ht="161" thickBot="1" x14ac:dyDescent="0.2">
      <c r="A217" s="192">
        <f t="shared" si="19"/>
        <v>200</v>
      </c>
      <c r="B217" s="193" t="s">
        <v>296</v>
      </c>
      <c r="C217" s="193" t="s">
        <v>2689</v>
      </c>
      <c r="D217" s="193" t="str">
        <f>VLOOKUP(B217,'HECVAT - Full'!A$3:D$321,4,TRUE)</f>
        <v xml:space="preserve">This can be arranged with a customer service representative who would then coordinate with Liaison security and engineering to oversee and setup the appropriate non-production environment. </v>
      </c>
      <c r="E217" s="266" t="s">
        <v>2418</v>
      </c>
      <c r="F217" s="266" t="s">
        <v>3112</v>
      </c>
      <c r="G217" s="266" t="s">
        <v>3111</v>
      </c>
      <c r="H217" s="195" t="s">
        <v>3117</v>
      </c>
      <c r="I217" s="195" t="s">
        <v>3118</v>
      </c>
      <c r="J217" s="210" t="str">
        <f t="shared" si="15"/>
        <v>TRUE</v>
      </c>
      <c r="K217" s="336">
        <v>1</v>
      </c>
      <c r="L217" s="210" t="s">
        <v>1773</v>
      </c>
      <c r="M217" s="236" t="s">
        <v>15</v>
      </c>
      <c r="N217" s="198" t="str">
        <f>VLOOKUP(B217,'HECVAT - Full'!A:E,3,FALSE)</f>
        <v>Yes</v>
      </c>
      <c r="O217" s="364" t="str">
        <f>IF(LEN(VLOOKUP(B217,'Analyst Report'!$A:$I,7,FALSE))= 0,"",VLOOKUP(B217,'Analyst Report'!$A:$I,7,FALSE))</f>
        <v/>
      </c>
      <c r="P217" s="236">
        <f t="shared" si="16"/>
        <v>1</v>
      </c>
      <c r="Q217" s="198">
        <v>25</v>
      </c>
      <c r="R217" s="236">
        <f>IF(LEN(VLOOKUP(B217,'Analyst Report'!$A$30:$I$289,8,FALSE))= 0,"",VLOOKUP(B217,'Analyst Report'!$A$30:$I$289,8,FALSE))</f>
        <v>25</v>
      </c>
      <c r="S217" s="315">
        <f t="shared" si="18"/>
        <v>25</v>
      </c>
      <c r="T217" s="236">
        <f t="shared" si="17"/>
        <v>25</v>
      </c>
      <c r="U217" s="347" t="s">
        <v>2418</v>
      </c>
      <c r="V217" s="347" t="s">
        <v>2418</v>
      </c>
      <c r="W217" s="347" t="s">
        <v>2418</v>
      </c>
      <c r="X217" s="347" t="s">
        <v>2418</v>
      </c>
      <c r="Y217" s="347" t="s">
        <v>2418</v>
      </c>
      <c r="Z217" s="347" t="s">
        <v>2418</v>
      </c>
      <c r="AA217" s="347" t="s">
        <v>2418</v>
      </c>
      <c r="AB217" s="347" t="s">
        <v>2418</v>
      </c>
    </row>
    <row r="218" spans="1:28" ht="49" thickBot="1" x14ac:dyDescent="0.2">
      <c r="A218" s="192">
        <f t="shared" si="19"/>
        <v>201</v>
      </c>
      <c r="B218" s="193" t="s">
        <v>297</v>
      </c>
      <c r="C218" s="193" t="s">
        <v>102</v>
      </c>
      <c r="D218" s="193">
        <f>VLOOKUP(B218,'HECVAT - Full'!A$3:D$321,4,TRUE)</f>
        <v>0</v>
      </c>
      <c r="E218" s="266" t="s">
        <v>2265</v>
      </c>
      <c r="F218" s="204"/>
      <c r="G218" s="204"/>
      <c r="H218" s="195"/>
      <c r="I218" s="195"/>
      <c r="J218" s="210" t="str">
        <f t="shared" si="15"/>
        <v>TRUE</v>
      </c>
      <c r="K218" s="336">
        <v>1</v>
      </c>
      <c r="L218" s="210" t="s">
        <v>439</v>
      </c>
      <c r="M218" s="236" t="s">
        <v>15</v>
      </c>
      <c r="N218" s="198">
        <f>VLOOKUP(B218,'HECVAT - Full'!A:E,3,FALSE)</f>
        <v>0</v>
      </c>
      <c r="O218" s="364" t="str">
        <f>IF(LEN(VLOOKUP(B218,'Analyst Report'!$A:$I,7,FALSE))= 0,"",VLOOKUP(B218,'Analyst Report'!$A:$I,7,FALSE))</f>
        <v/>
      </c>
      <c r="P218" s="236">
        <f t="shared" si="16"/>
        <v>0</v>
      </c>
      <c r="Q218" s="198">
        <v>25</v>
      </c>
      <c r="R218" s="236">
        <f>IF(LEN(VLOOKUP(B218,'Analyst Report'!$A$30:$I$289,8,FALSE))= 0,"",VLOOKUP(B218,'Analyst Report'!$A$30:$I$289,8,FALSE))</f>
        <v>25</v>
      </c>
      <c r="S218" s="315">
        <f t="shared" si="18"/>
        <v>25</v>
      </c>
      <c r="T218" s="236">
        <f t="shared" si="17"/>
        <v>0</v>
      </c>
      <c r="U218" s="347" t="s">
        <v>2418</v>
      </c>
      <c r="V218" s="347" t="s">
        <v>2418</v>
      </c>
      <c r="W218" s="347" t="s">
        <v>2418</v>
      </c>
      <c r="X218" s="347" t="s">
        <v>2418</v>
      </c>
      <c r="Y218" s="347" t="s">
        <v>2418</v>
      </c>
      <c r="Z218" s="347" t="s">
        <v>2418</v>
      </c>
      <c r="AA218" s="347" t="s">
        <v>2418</v>
      </c>
      <c r="AB218" s="347" t="s">
        <v>2418</v>
      </c>
    </row>
    <row r="219" spans="1:28" ht="46" thickBot="1" x14ac:dyDescent="0.2">
      <c r="A219" s="192">
        <f t="shared" si="19"/>
        <v>202</v>
      </c>
      <c r="B219" s="193" t="s">
        <v>298</v>
      </c>
      <c r="C219" s="193" t="s">
        <v>103</v>
      </c>
      <c r="D219" s="193">
        <f>VLOOKUP(B219,'HECVAT - Full'!A$3:D$321,4,TRUE)</f>
        <v>0</v>
      </c>
      <c r="E219" s="266" t="s">
        <v>2265</v>
      </c>
      <c r="F219" s="204"/>
      <c r="G219" s="204"/>
      <c r="H219" s="195"/>
      <c r="I219" s="195"/>
      <c r="J219" s="210" t="str">
        <f t="shared" si="15"/>
        <v>FALSE</v>
      </c>
      <c r="K219" s="336">
        <v>1</v>
      </c>
      <c r="L219" s="210" t="s">
        <v>439</v>
      </c>
      <c r="M219" s="236" t="s">
        <v>15</v>
      </c>
      <c r="N219" s="198">
        <f>VLOOKUP(B219,'HECVAT - Full'!A:E,3,FALSE)</f>
        <v>0</v>
      </c>
      <c r="O219" s="364" t="str">
        <f>IF(LEN(VLOOKUP(B219,'Analyst Report'!$A:$I,7,FALSE))= 0,"",VLOOKUP(B219,'Analyst Report'!$A:$I,7,FALSE))</f>
        <v/>
      </c>
      <c r="P219" s="236">
        <f t="shared" si="16"/>
        <v>0</v>
      </c>
      <c r="Q219" s="198">
        <v>20</v>
      </c>
      <c r="R219" s="236">
        <f>IF(LEN(VLOOKUP(B219,'Analyst Report'!$A$30:$I$289,8,FALSE))= 0,"",VLOOKUP(B219,'Analyst Report'!$A$30:$I$289,8,FALSE))</f>
        <v>20</v>
      </c>
      <c r="S219" s="315">
        <f t="shared" si="18"/>
        <v>20</v>
      </c>
      <c r="T219" s="236">
        <f t="shared" si="17"/>
        <v>0</v>
      </c>
      <c r="U219" s="347" t="s">
        <v>2418</v>
      </c>
      <c r="V219" s="347" t="s">
        <v>2418</v>
      </c>
      <c r="W219" s="347" t="s">
        <v>2418</v>
      </c>
      <c r="X219" s="347" t="s">
        <v>2418</v>
      </c>
      <c r="Y219" s="347" t="s">
        <v>2418</v>
      </c>
      <c r="Z219" s="347" t="s">
        <v>2418</v>
      </c>
      <c r="AA219" s="347" t="s">
        <v>2418</v>
      </c>
      <c r="AB219" s="347" t="s">
        <v>2418</v>
      </c>
    </row>
    <row r="220" spans="1:28" ht="46" thickBot="1" x14ac:dyDescent="0.2">
      <c r="A220" s="192">
        <f t="shared" si="19"/>
        <v>203</v>
      </c>
      <c r="B220" s="193" t="s">
        <v>299</v>
      </c>
      <c r="C220" s="193" t="s">
        <v>104</v>
      </c>
      <c r="D220" s="193">
        <f>VLOOKUP(B220,'HECVAT - Full'!A$3:D$321,4,TRUE)</f>
        <v>0</v>
      </c>
      <c r="E220" s="266" t="s">
        <v>2265</v>
      </c>
      <c r="F220" s="204"/>
      <c r="G220" s="204"/>
      <c r="H220" s="195"/>
      <c r="I220" s="195"/>
      <c r="J220" s="210" t="str">
        <f t="shared" si="15"/>
        <v>FALSE</v>
      </c>
      <c r="K220" s="336">
        <v>1</v>
      </c>
      <c r="L220" s="210" t="s">
        <v>439</v>
      </c>
      <c r="M220" s="236" t="s">
        <v>15</v>
      </c>
      <c r="N220" s="198">
        <f>VLOOKUP(B220,'HECVAT - Full'!A:E,3,FALSE)</f>
        <v>0</v>
      </c>
      <c r="O220" s="364" t="str">
        <f>IF(LEN(VLOOKUP(B220,'Analyst Report'!$A:$I,7,FALSE))= 0,"",VLOOKUP(B220,'Analyst Report'!$A:$I,7,FALSE))</f>
        <v/>
      </c>
      <c r="P220" s="236">
        <f t="shared" si="16"/>
        <v>0</v>
      </c>
      <c r="Q220" s="198">
        <v>20</v>
      </c>
      <c r="R220" s="236">
        <f>IF(LEN(VLOOKUP(B220,'Analyst Report'!$A$30:$I$289,8,FALSE))= 0,"",VLOOKUP(B220,'Analyst Report'!$A$30:$I$289,8,FALSE))</f>
        <v>20</v>
      </c>
      <c r="S220" s="315">
        <f t="shared" si="18"/>
        <v>20</v>
      </c>
      <c r="T220" s="236">
        <f t="shared" si="17"/>
        <v>0</v>
      </c>
      <c r="U220" s="347" t="s">
        <v>2418</v>
      </c>
      <c r="V220" s="347" t="s">
        <v>2418</v>
      </c>
      <c r="W220" s="347" t="s">
        <v>2418</v>
      </c>
      <c r="X220" s="347" t="s">
        <v>2418</v>
      </c>
      <c r="Y220" s="347" t="s">
        <v>2418</v>
      </c>
      <c r="Z220" s="347" t="s">
        <v>2418</v>
      </c>
      <c r="AA220" s="347" t="s">
        <v>2418</v>
      </c>
      <c r="AB220" s="347" t="s">
        <v>2418</v>
      </c>
    </row>
    <row r="221" spans="1:28" ht="49" thickBot="1" x14ac:dyDescent="0.2">
      <c r="A221" s="192">
        <f t="shared" si="19"/>
        <v>204</v>
      </c>
      <c r="B221" s="193" t="s">
        <v>300</v>
      </c>
      <c r="C221" s="193" t="s">
        <v>105</v>
      </c>
      <c r="D221" s="193">
        <f>VLOOKUP(B221,'HECVAT - Full'!A$3:D$321,4,TRUE)</f>
        <v>0</v>
      </c>
      <c r="E221" s="266" t="s">
        <v>2265</v>
      </c>
      <c r="F221" s="204"/>
      <c r="G221" s="204"/>
      <c r="H221" s="195"/>
      <c r="I221" s="195"/>
      <c r="J221" s="210" t="str">
        <f t="shared" si="15"/>
        <v>FALSE</v>
      </c>
      <c r="K221" s="336">
        <v>1</v>
      </c>
      <c r="L221" s="210" t="s">
        <v>439</v>
      </c>
      <c r="M221" s="236" t="s">
        <v>15</v>
      </c>
      <c r="N221" s="198">
        <f>VLOOKUP(B221,'HECVAT - Full'!A:E,3,FALSE)</f>
        <v>0</v>
      </c>
      <c r="O221" s="364" t="str">
        <f>IF(LEN(VLOOKUP(B221,'Analyst Report'!$A:$I,7,FALSE))= 0,"",VLOOKUP(B221,'Analyst Report'!$A:$I,7,FALSE))</f>
        <v/>
      </c>
      <c r="P221" s="236">
        <f t="shared" si="16"/>
        <v>0</v>
      </c>
      <c r="Q221" s="198">
        <v>20</v>
      </c>
      <c r="R221" s="236">
        <f>IF(LEN(VLOOKUP(B221,'Analyst Report'!$A$30:$I$289,8,FALSE))= 0,"",VLOOKUP(B221,'Analyst Report'!$A$30:$I$289,8,FALSE))</f>
        <v>20</v>
      </c>
      <c r="S221" s="315">
        <f t="shared" si="18"/>
        <v>20</v>
      </c>
      <c r="T221" s="236">
        <f t="shared" si="17"/>
        <v>0</v>
      </c>
      <c r="U221" s="347" t="s">
        <v>2418</v>
      </c>
      <c r="V221" s="347" t="s">
        <v>2418</v>
      </c>
      <c r="W221" s="347" t="s">
        <v>2418</v>
      </c>
      <c r="X221" s="347" t="s">
        <v>2418</v>
      </c>
      <c r="Y221" s="347" t="s">
        <v>2418</v>
      </c>
      <c r="Z221" s="347" t="s">
        <v>2418</v>
      </c>
      <c r="AA221" s="347" t="s">
        <v>2418</v>
      </c>
      <c r="AB221" s="347" t="s">
        <v>2418</v>
      </c>
    </row>
    <row r="222" spans="1:28" ht="46" thickBot="1" x14ac:dyDescent="0.2">
      <c r="A222" s="192">
        <f t="shared" si="19"/>
        <v>205</v>
      </c>
      <c r="B222" s="193" t="s">
        <v>301</v>
      </c>
      <c r="C222" s="193" t="s">
        <v>106</v>
      </c>
      <c r="D222" s="193">
        <f>VLOOKUP(B222,'HECVAT - Full'!A$3:D$321,4,TRUE)</f>
        <v>0</v>
      </c>
      <c r="E222" s="266" t="s">
        <v>2265</v>
      </c>
      <c r="F222" s="204"/>
      <c r="G222" s="204"/>
      <c r="H222" s="195"/>
      <c r="I222" s="195"/>
      <c r="J222" s="210" t="str">
        <f t="shared" si="15"/>
        <v>FALSE</v>
      </c>
      <c r="K222" s="336">
        <v>1</v>
      </c>
      <c r="L222" s="210" t="s">
        <v>439</v>
      </c>
      <c r="M222" s="236" t="s">
        <v>15</v>
      </c>
      <c r="N222" s="198">
        <f>VLOOKUP(B222,'HECVAT - Full'!A:E,3,FALSE)</f>
        <v>0</v>
      </c>
      <c r="O222" s="364" t="str">
        <f>IF(LEN(VLOOKUP(B222,'Analyst Report'!$A:$I,7,FALSE))= 0,"",VLOOKUP(B222,'Analyst Report'!$A:$I,7,FALSE))</f>
        <v/>
      </c>
      <c r="P222" s="236">
        <f t="shared" si="16"/>
        <v>0</v>
      </c>
      <c r="Q222" s="198">
        <v>20</v>
      </c>
      <c r="R222" s="236">
        <f>IF(LEN(VLOOKUP(B222,'Analyst Report'!$A$30:$I$289,8,FALSE))= 0,"",VLOOKUP(B222,'Analyst Report'!$A$30:$I$289,8,FALSE))</f>
        <v>20</v>
      </c>
      <c r="S222" s="315">
        <f t="shared" si="18"/>
        <v>20</v>
      </c>
      <c r="T222" s="236">
        <f t="shared" si="17"/>
        <v>0</v>
      </c>
      <c r="U222" s="347" t="s">
        <v>2418</v>
      </c>
      <c r="V222" s="347" t="s">
        <v>2418</v>
      </c>
      <c r="W222" s="347" t="s">
        <v>2418</v>
      </c>
      <c r="X222" s="347" t="s">
        <v>2418</v>
      </c>
      <c r="Y222" s="347" t="s">
        <v>2418</v>
      </c>
      <c r="Z222" s="347" t="s">
        <v>2418</v>
      </c>
      <c r="AA222" s="347" t="s">
        <v>2418</v>
      </c>
      <c r="AB222" s="347" t="s">
        <v>2418</v>
      </c>
    </row>
    <row r="223" spans="1:28" ht="46" thickBot="1" x14ac:dyDescent="0.2">
      <c r="A223" s="192">
        <f t="shared" si="19"/>
        <v>206</v>
      </c>
      <c r="B223" s="193" t="s">
        <v>302</v>
      </c>
      <c r="C223" s="193" t="s">
        <v>107</v>
      </c>
      <c r="D223" s="193">
        <f>VLOOKUP(B223,'HECVAT - Full'!A$3:D$321,4,TRUE)</f>
        <v>0</v>
      </c>
      <c r="E223" s="266" t="s">
        <v>2265</v>
      </c>
      <c r="F223" s="204"/>
      <c r="G223" s="204"/>
      <c r="H223" s="195"/>
      <c r="I223" s="195"/>
      <c r="J223" s="210" t="str">
        <f t="shared" si="15"/>
        <v>TRUE</v>
      </c>
      <c r="K223" s="336">
        <v>1</v>
      </c>
      <c r="L223" s="210" t="s">
        <v>439</v>
      </c>
      <c r="M223" s="236" t="s">
        <v>15</v>
      </c>
      <c r="N223" s="198">
        <f>VLOOKUP(B223,'HECVAT - Full'!A:E,3,FALSE)</f>
        <v>0</v>
      </c>
      <c r="O223" s="364" t="str">
        <f>IF(LEN(VLOOKUP(B223,'Analyst Report'!$A:$I,7,FALSE))= 0,"",VLOOKUP(B223,'Analyst Report'!$A:$I,7,FALSE))</f>
        <v/>
      </c>
      <c r="P223" s="236">
        <f t="shared" si="16"/>
        <v>0</v>
      </c>
      <c r="Q223" s="198">
        <v>25</v>
      </c>
      <c r="R223" s="236">
        <f>IF(LEN(VLOOKUP(B223,'Analyst Report'!$A$30:$I$289,8,FALSE))= 0,"",VLOOKUP(B223,'Analyst Report'!$A$30:$I$289,8,FALSE))</f>
        <v>25</v>
      </c>
      <c r="S223" s="315">
        <f t="shared" si="18"/>
        <v>25</v>
      </c>
      <c r="T223" s="236">
        <f t="shared" si="17"/>
        <v>0</v>
      </c>
      <c r="U223" s="347" t="s">
        <v>2418</v>
      </c>
      <c r="V223" s="347" t="s">
        <v>2418</v>
      </c>
      <c r="W223" s="347" t="s">
        <v>2418</v>
      </c>
      <c r="X223" s="347" t="s">
        <v>2418</v>
      </c>
      <c r="Y223" s="347" t="s">
        <v>2418</v>
      </c>
      <c r="Z223" s="347" t="s">
        <v>2418</v>
      </c>
      <c r="AA223" s="347" t="s">
        <v>2418</v>
      </c>
      <c r="AB223" s="347" t="s">
        <v>2418</v>
      </c>
    </row>
    <row r="224" spans="1:28" ht="46" thickBot="1" x14ac:dyDescent="0.2">
      <c r="A224" s="192">
        <f t="shared" si="19"/>
        <v>207</v>
      </c>
      <c r="B224" s="193" t="s">
        <v>303</v>
      </c>
      <c r="C224" s="193" t="s">
        <v>108</v>
      </c>
      <c r="D224" s="193">
        <f>VLOOKUP(B224,'HECVAT - Full'!A$3:D$321,4,TRUE)</f>
        <v>0</v>
      </c>
      <c r="E224" s="204" t="s">
        <v>2265</v>
      </c>
      <c r="F224" s="204"/>
      <c r="G224" s="204"/>
      <c r="H224" s="195"/>
      <c r="I224" s="195"/>
      <c r="J224" s="210" t="str">
        <f t="shared" si="15"/>
        <v>FALSE</v>
      </c>
      <c r="K224" s="336">
        <v>1</v>
      </c>
      <c r="L224" s="210" t="s">
        <v>439</v>
      </c>
      <c r="M224" s="236" t="s">
        <v>15</v>
      </c>
      <c r="N224" s="198">
        <f>VLOOKUP(B224,'HECVAT - Full'!A:E,3,FALSE)</f>
        <v>0</v>
      </c>
      <c r="O224" s="364" t="str">
        <f>IF(LEN(VLOOKUP(B224,'Analyst Report'!$A:$I,7,FALSE))= 0,"",VLOOKUP(B224,'Analyst Report'!$A:$I,7,FALSE))</f>
        <v/>
      </c>
      <c r="P224" s="236">
        <f t="shared" si="16"/>
        <v>0</v>
      </c>
      <c r="Q224" s="198">
        <v>20</v>
      </c>
      <c r="R224" s="236">
        <f>IF(LEN(VLOOKUP(B224,'Analyst Report'!$A$30:$I$289,8,FALSE))= 0,"",VLOOKUP(B224,'Analyst Report'!$A$30:$I$289,8,FALSE))</f>
        <v>20</v>
      </c>
      <c r="S224" s="315">
        <f t="shared" si="18"/>
        <v>20</v>
      </c>
      <c r="T224" s="236">
        <f t="shared" si="17"/>
        <v>0</v>
      </c>
      <c r="U224" s="347" t="s">
        <v>2418</v>
      </c>
      <c r="V224" s="347" t="s">
        <v>2418</v>
      </c>
      <c r="W224" s="347" t="s">
        <v>2418</v>
      </c>
      <c r="X224" s="347" t="s">
        <v>2418</v>
      </c>
      <c r="Y224" s="347" t="s">
        <v>2418</v>
      </c>
      <c r="Z224" s="347" t="s">
        <v>2418</v>
      </c>
      <c r="AA224" s="347" t="s">
        <v>2418</v>
      </c>
      <c r="AB224" s="347" t="s">
        <v>2418</v>
      </c>
    </row>
    <row r="225" spans="1:28" ht="49" thickBot="1" x14ac:dyDescent="0.2">
      <c r="A225" s="192">
        <f t="shared" si="19"/>
        <v>208</v>
      </c>
      <c r="B225" s="193" t="s">
        <v>304</v>
      </c>
      <c r="C225" s="193" t="s">
        <v>36</v>
      </c>
      <c r="D225" s="193">
        <f>VLOOKUP(B225,'HECVAT - Full'!A$3:D$321,4,TRUE)</f>
        <v>0</v>
      </c>
      <c r="E225" s="204" t="s">
        <v>2265</v>
      </c>
      <c r="F225" s="204"/>
      <c r="G225" s="204"/>
      <c r="H225" s="195"/>
      <c r="I225" s="195"/>
      <c r="J225" s="210" t="str">
        <f t="shared" si="15"/>
        <v>FALSE</v>
      </c>
      <c r="K225" s="336">
        <v>1</v>
      </c>
      <c r="L225" s="210" t="s">
        <v>439</v>
      </c>
      <c r="M225" s="236" t="s">
        <v>15</v>
      </c>
      <c r="N225" s="198">
        <f>VLOOKUP(B225,'HECVAT - Full'!A:E,3,FALSE)</f>
        <v>0</v>
      </c>
      <c r="O225" s="364" t="str">
        <f>IF(LEN(VLOOKUP(B225,'Analyst Report'!$A:$I,7,FALSE))= 0,"",VLOOKUP(B225,'Analyst Report'!$A:$I,7,FALSE))</f>
        <v/>
      </c>
      <c r="P225" s="236">
        <f t="shared" si="16"/>
        <v>0</v>
      </c>
      <c r="Q225" s="198">
        <v>20</v>
      </c>
      <c r="R225" s="236">
        <f>IF(LEN(VLOOKUP(B225,'Analyst Report'!$A$30:$I$289,8,FALSE))= 0,"",VLOOKUP(B225,'Analyst Report'!$A$30:$I$289,8,FALSE))</f>
        <v>20</v>
      </c>
      <c r="S225" s="315">
        <f t="shared" si="18"/>
        <v>20</v>
      </c>
      <c r="T225" s="236">
        <f t="shared" si="17"/>
        <v>0</v>
      </c>
      <c r="U225" s="347" t="s">
        <v>2418</v>
      </c>
      <c r="V225" s="347" t="s">
        <v>2418</v>
      </c>
      <c r="W225" s="347" t="s">
        <v>2418</v>
      </c>
      <c r="X225" s="347" t="s">
        <v>2418</v>
      </c>
      <c r="Y225" s="347" t="s">
        <v>2418</v>
      </c>
      <c r="Z225" s="347" t="s">
        <v>2418</v>
      </c>
      <c r="AA225" s="347" t="s">
        <v>2418</v>
      </c>
      <c r="AB225" s="347" t="s">
        <v>2418</v>
      </c>
    </row>
    <row r="226" spans="1:28" ht="49" thickBot="1" x14ac:dyDescent="0.2">
      <c r="A226" s="192">
        <f t="shared" si="19"/>
        <v>209</v>
      </c>
      <c r="B226" s="193" t="s">
        <v>305</v>
      </c>
      <c r="C226" s="193" t="s">
        <v>37</v>
      </c>
      <c r="D226" s="193">
        <f>VLOOKUP(B226,'HECVAT - Full'!A$3:D$321,4,TRUE)</f>
        <v>0</v>
      </c>
      <c r="E226" s="204" t="s">
        <v>2265</v>
      </c>
      <c r="F226" s="204"/>
      <c r="G226" s="204"/>
      <c r="H226" s="195"/>
      <c r="I226" s="195"/>
      <c r="J226" s="210" t="str">
        <f t="shared" si="15"/>
        <v>FALSE</v>
      </c>
      <c r="K226" s="336">
        <v>1</v>
      </c>
      <c r="L226" s="210" t="s">
        <v>439</v>
      </c>
      <c r="M226" s="236" t="s">
        <v>15</v>
      </c>
      <c r="N226" s="198">
        <f>VLOOKUP(B226,'HECVAT - Full'!A:E,3,FALSE)</f>
        <v>0</v>
      </c>
      <c r="O226" s="364" t="str">
        <f>IF(LEN(VLOOKUP(B226,'Analyst Report'!$A:$I,7,FALSE))= 0,"",VLOOKUP(B226,'Analyst Report'!$A:$I,7,FALSE))</f>
        <v/>
      </c>
      <c r="P226" s="236">
        <f t="shared" si="16"/>
        <v>0</v>
      </c>
      <c r="Q226" s="198">
        <v>20</v>
      </c>
      <c r="R226" s="236">
        <f>IF(LEN(VLOOKUP(B226,'Analyst Report'!$A$30:$I$289,8,FALSE))= 0,"",VLOOKUP(B226,'Analyst Report'!$A$30:$I$289,8,FALSE))</f>
        <v>20</v>
      </c>
      <c r="S226" s="315">
        <f t="shared" si="18"/>
        <v>20</v>
      </c>
      <c r="T226" s="236">
        <f t="shared" si="17"/>
        <v>0</v>
      </c>
      <c r="U226" s="347" t="s">
        <v>2418</v>
      </c>
      <c r="V226" s="347" t="s">
        <v>2418</v>
      </c>
      <c r="W226" s="347" t="s">
        <v>2418</v>
      </c>
      <c r="X226" s="347" t="s">
        <v>2418</v>
      </c>
      <c r="Y226" s="347" t="s">
        <v>2418</v>
      </c>
      <c r="Z226" s="347" t="s">
        <v>2418</v>
      </c>
      <c r="AA226" s="347" t="s">
        <v>2418</v>
      </c>
      <c r="AB226" s="347" t="s">
        <v>2418</v>
      </c>
    </row>
    <row r="227" spans="1:28" ht="46" thickBot="1" x14ac:dyDescent="0.2">
      <c r="A227" s="192">
        <f t="shared" si="19"/>
        <v>210</v>
      </c>
      <c r="B227" s="193" t="s">
        <v>306</v>
      </c>
      <c r="C227" s="193" t="s">
        <v>38</v>
      </c>
      <c r="D227" s="193">
        <f>VLOOKUP(B227,'HECVAT - Full'!A$3:D$321,4,TRUE)</f>
        <v>0</v>
      </c>
      <c r="E227" s="204" t="s">
        <v>2265</v>
      </c>
      <c r="F227" s="204"/>
      <c r="G227" s="204"/>
      <c r="H227" s="195"/>
      <c r="I227" s="195"/>
      <c r="J227" s="210" t="str">
        <f t="shared" si="15"/>
        <v>FALSE</v>
      </c>
      <c r="K227" s="336">
        <v>1</v>
      </c>
      <c r="L227" s="210" t="s">
        <v>439</v>
      </c>
      <c r="M227" s="236" t="s">
        <v>15</v>
      </c>
      <c r="N227" s="198">
        <f>VLOOKUP(B227,'HECVAT - Full'!A:E,3,FALSE)</f>
        <v>0</v>
      </c>
      <c r="O227" s="364" t="str">
        <f>IF(LEN(VLOOKUP(B227,'Analyst Report'!$A:$I,7,FALSE))= 0,"",VLOOKUP(B227,'Analyst Report'!$A:$I,7,FALSE))</f>
        <v/>
      </c>
      <c r="P227" s="236">
        <f t="shared" si="16"/>
        <v>0</v>
      </c>
      <c r="Q227" s="198">
        <v>20</v>
      </c>
      <c r="R227" s="236">
        <f>IF(LEN(VLOOKUP(B227,'Analyst Report'!$A$30:$I$289,8,FALSE))= 0,"",VLOOKUP(B227,'Analyst Report'!$A$30:$I$289,8,FALSE))</f>
        <v>20</v>
      </c>
      <c r="S227" s="315">
        <f t="shared" si="18"/>
        <v>20</v>
      </c>
      <c r="T227" s="236">
        <f t="shared" si="17"/>
        <v>0</v>
      </c>
      <c r="U227" s="347" t="s">
        <v>2418</v>
      </c>
      <c r="V227" s="347" t="s">
        <v>2418</v>
      </c>
      <c r="W227" s="347" t="s">
        <v>2418</v>
      </c>
      <c r="X227" s="347" t="s">
        <v>2418</v>
      </c>
      <c r="Y227" s="347" t="s">
        <v>2418</v>
      </c>
      <c r="Z227" s="347" t="s">
        <v>2418</v>
      </c>
      <c r="AA227" s="347" t="s">
        <v>2418</v>
      </c>
      <c r="AB227" s="347" t="s">
        <v>2418</v>
      </c>
    </row>
    <row r="228" spans="1:28" ht="46" thickBot="1" x14ac:dyDescent="0.2">
      <c r="A228" s="192">
        <f t="shared" si="19"/>
        <v>211</v>
      </c>
      <c r="B228" s="193" t="s">
        <v>307</v>
      </c>
      <c r="C228" s="193" t="s">
        <v>39</v>
      </c>
      <c r="D228" s="193">
        <f>VLOOKUP(B228,'HECVAT - Full'!A$3:D$321,4,TRUE)</f>
        <v>0</v>
      </c>
      <c r="E228" s="204" t="s">
        <v>2265</v>
      </c>
      <c r="F228" s="204"/>
      <c r="G228" s="204"/>
      <c r="H228" s="195"/>
      <c r="I228" s="195"/>
      <c r="J228" s="210" t="str">
        <f t="shared" si="15"/>
        <v>FALSE</v>
      </c>
      <c r="K228" s="336">
        <v>1</v>
      </c>
      <c r="L228" s="210" t="s">
        <v>439</v>
      </c>
      <c r="M228" s="236" t="s">
        <v>18</v>
      </c>
      <c r="N228" s="198">
        <f>VLOOKUP(B228,'HECVAT - Full'!A:E,3,FALSE)</f>
        <v>0</v>
      </c>
      <c r="O228" s="364" t="str">
        <f>IF(LEN(VLOOKUP(B228,'Analyst Report'!$A:$I,7,FALSE))= 0,"",VLOOKUP(B228,'Analyst Report'!$A:$I,7,FALSE))</f>
        <v/>
      </c>
      <c r="P228" s="236">
        <f t="shared" si="16"/>
        <v>0</v>
      </c>
      <c r="Q228" s="198">
        <v>20</v>
      </c>
      <c r="R228" s="236">
        <f>IF(LEN(VLOOKUP(B228,'Analyst Report'!$A$30:$I$289,8,FALSE))= 0,"",VLOOKUP(B228,'Analyst Report'!$A$30:$I$289,8,FALSE))</f>
        <v>20</v>
      </c>
      <c r="S228" s="315">
        <f t="shared" si="18"/>
        <v>20</v>
      </c>
      <c r="T228" s="236">
        <f t="shared" si="17"/>
        <v>0</v>
      </c>
      <c r="U228" s="347" t="s">
        <v>2418</v>
      </c>
      <c r="V228" s="347" t="s">
        <v>2418</v>
      </c>
      <c r="W228" s="347" t="s">
        <v>2418</v>
      </c>
      <c r="X228" s="347" t="s">
        <v>2418</v>
      </c>
      <c r="Y228" s="347" t="s">
        <v>2418</v>
      </c>
      <c r="Z228" s="347" t="s">
        <v>2418</v>
      </c>
      <c r="AA228" s="347" t="s">
        <v>2418</v>
      </c>
      <c r="AB228" s="347" t="s">
        <v>2418</v>
      </c>
    </row>
    <row r="229" spans="1:28" ht="49" thickBot="1" x14ac:dyDescent="0.2">
      <c r="A229" s="192">
        <f t="shared" si="19"/>
        <v>212</v>
      </c>
      <c r="B229" s="193" t="s">
        <v>308</v>
      </c>
      <c r="C229" s="193" t="s">
        <v>40</v>
      </c>
      <c r="D229" s="193">
        <f>VLOOKUP(B229,'HECVAT - Full'!A$3:D$321,4,TRUE)</f>
        <v>0</v>
      </c>
      <c r="E229" s="204" t="s">
        <v>2265</v>
      </c>
      <c r="F229" s="204"/>
      <c r="G229" s="204"/>
      <c r="H229" s="195"/>
      <c r="I229" s="195"/>
      <c r="J229" s="210" t="str">
        <f t="shared" si="15"/>
        <v>FALSE</v>
      </c>
      <c r="K229" s="336">
        <v>1</v>
      </c>
      <c r="L229" s="210" t="s">
        <v>439</v>
      </c>
      <c r="M229" s="236" t="s">
        <v>15</v>
      </c>
      <c r="N229" s="198">
        <f>VLOOKUP(B229,'HECVAT - Full'!A:E,3,FALSE)</f>
        <v>0</v>
      </c>
      <c r="O229" s="364" t="str">
        <f>IF(LEN(VLOOKUP(B229,'Analyst Report'!$A:$I,7,FALSE))= 0,"",VLOOKUP(B229,'Analyst Report'!$A:$I,7,FALSE))</f>
        <v/>
      </c>
      <c r="P229" s="236">
        <f t="shared" ref="P229:P258" si="20">IF((O229=""),(IF(ISNUMBER(FIND(M229,N229)), 1, 0)),(IF(ISNUMBER(FIND(M229,O229)), 1, 0)))</f>
        <v>0</v>
      </c>
      <c r="Q229" s="198">
        <v>20</v>
      </c>
      <c r="R229" s="236">
        <f>IF(LEN(VLOOKUP(B229,'Analyst Report'!$A$30:$I$289,8,FALSE))= 0,"",VLOOKUP(B229,'Analyst Report'!$A$30:$I$289,8,FALSE))</f>
        <v>20</v>
      </c>
      <c r="S229" s="315">
        <f t="shared" si="18"/>
        <v>20</v>
      </c>
      <c r="T229" s="236">
        <f t="shared" ref="T229:T258" si="21">P229*S229</f>
        <v>0</v>
      </c>
      <c r="U229" s="347" t="s">
        <v>2418</v>
      </c>
      <c r="V229" s="347" t="s">
        <v>2418</v>
      </c>
      <c r="W229" s="347" t="s">
        <v>2418</v>
      </c>
      <c r="X229" s="347" t="s">
        <v>2418</v>
      </c>
      <c r="Y229" s="347" t="s">
        <v>2418</v>
      </c>
      <c r="Z229" s="347" t="s">
        <v>2418</v>
      </c>
      <c r="AA229" s="347" t="s">
        <v>2418</v>
      </c>
      <c r="AB229" s="347" t="s">
        <v>2418</v>
      </c>
    </row>
    <row r="230" spans="1:28" ht="49" thickBot="1" x14ac:dyDescent="0.2">
      <c r="A230" s="192">
        <f t="shared" si="19"/>
        <v>213</v>
      </c>
      <c r="B230" s="193" t="s">
        <v>309</v>
      </c>
      <c r="C230" s="193" t="s">
        <v>417</v>
      </c>
      <c r="D230" s="193">
        <f>VLOOKUP(B230,'HECVAT - Full'!A$3:D$321,4,TRUE)</f>
        <v>0</v>
      </c>
      <c r="E230" s="204" t="s">
        <v>2265</v>
      </c>
      <c r="F230" s="204"/>
      <c r="G230" s="204"/>
      <c r="H230" s="195"/>
      <c r="I230" s="195"/>
      <c r="J230" s="210" t="str">
        <f t="shared" si="15"/>
        <v>FALSE</v>
      </c>
      <c r="K230" s="336">
        <v>1</v>
      </c>
      <c r="L230" s="210" t="s">
        <v>439</v>
      </c>
      <c r="M230" s="236" t="s">
        <v>15</v>
      </c>
      <c r="N230" s="198">
        <f>VLOOKUP(B230,'HECVAT - Full'!A:E,3,FALSE)</f>
        <v>0</v>
      </c>
      <c r="O230" s="364" t="str">
        <f>IF(LEN(VLOOKUP(B230,'Analyst Report'!$A:$I,7,FALSE))= 0,"",VLOOKUP(B230,'Analyst Report'!$A:$I,7,FALSE))</f>
        <v/>
      </c>
      <c r="P230" s="236">
        <f t="shared" si="20"/>
        <v>0</v>
      </c>
      <c r="Q230" s="198">
        <v>20</v>
      </c>
      <c r="R230" s="236">
        <f>IF(LEN(VLOOKUP(B230,'Analyst Report'!$A$30:$I$289,8,FALSE))= 0,"",VLOOKUP(B230,'Analyst Report'!$A$30:$I$289,8,FALSE))</f>
        <v>20</v>
      </c>
      <c r="S230" s="315">
        <f t="shared" si="18"/>
        <v>20</v>
      </c>
      <c r="T230" s="236">
        <f t="shared" si="21"/>
        <v>0</v>
      </c>
      <c r="U230" s="347" t="s">
        <v>2418</v>
      </c>
      <c r="V230" s="347" t="s">
        <v>2418</v>
      </c>
      <c r="W230" s="347" t="s">
        <v>2418</v>
      </c>
      <c r="X230" s="347" t="s">
        <v>2418</v>
      </c>
      <c r="Y230" s="347" t="s">
        <v>2418</v>
      </c>
      <c r="Z230" s="347" t="s">
        <v>2418</v>
      </c>
      <c r="AA230" s="347" t="s">
        <v>2418</v>
      </c>
      <c r="AB230" s="347" t="s">
        <v>2418</v>
      </c>
    </row>
    <row r="231" spans="1:28" ht="46" thickBot="1" x14ac:dyDescent="0.2">
      <c r="A231" s="192">
        <f t="shared" si="19"/>
        <v>214</v>
      </c>
      <c r="B231" s="193" t="s">
        <v>310</v>
      </c>
      <c r="C231" s="193" t="s">
        <v>41</v>
      </c>
      <c r="D231" s="193">
        <f>VLOOKUP(B231,'HECVAT - Full'!A$3:D$321,4,TRUE)</f>
        <v>0</v>
      </c>
      <c r="E231" s="204" t="s">
        <v>2265</v>
      </c>
      <c r="F231" s="204"/>
      <c r="G231" s="204"/>
      <c r="H231" s="195"/>
      <c r="I231" s="195"/>
      <c r="J231" s="210" t="str">
        <f t="shared" si="15"/>
        <v>FALSE</v>
      </c>
      <c r="K231" s="336">
        <v>1</v>
      </c>
      <c r="L231" s="210" t="s">
        <v>439</v>
      </c>
      <c r="M231" s="236" t="s">
        <v>15</v>
      </c>
      <c r="N231" s="198">
        <f>VLOOKUP(B231,'HECVAT - Full'!A:E,3,FALSE)</f>
        <v>0</v>
      </c>
      <c r="O231" s="364" t="str">
        <f>IF(LEN(VLOOKUP(B231,'Analyst Report'!$A:$I,7,FALSE))= 0,"",VLOOKUP(B231,'Analyst Report'!$A:$I,7,FALSE))</f>
        <v/>
      </c>
      <c r="P231" s="236">
        <f t="shared" si="20"/>
        <v>0</v>
      </c>
      <c r="Q231" s="198">
        <v>20</v>
      </c>
      <c r="R231" s="236">
        <f>IF(LEN(VLOOKUP(B231,'Analyst Report'!$A$30:$I$289,8,FALSE))= 0,"",VLOOKUP(B231,'Analyst Report'!$A$30:$I$289,8,FALSE))</f>
        <v>20</v>
      </c>
      <c r="S231" s="315">
        <f t="shared" si="18"/>
        <v>20</v>
      </c>
      <c r="T231" s="236">
        <f t="shared" si="21"/>
        <v>0</v>
      </c>
      <c r="U231" s="347" t="s">
        <v>2418</v>
      </c>
      <c r="V231" s="347" t="s">
        <v>2418</v>
      </c>
      <c r="W231" s="347" t="s">
        <v>2418</v>
      </c>
      <c r="X231" s="347" t="s">
        <v>2418</v>
      </c>
      <c r="Y231" s="347" t="s">
        <v>2418</v>
      </c>
      <c r="Z231" s="347" t="s">
        <v>2418</v>
      </c>
      <c r="AA231" s="347" t="s">
        <v>2418</v>
      </c>
      <c r="AB231" s="347" t="s">
        <v>2418</v>
      </c>
    </row>
    <row r="232" spans="1:28" ht="49" thickBot="1" x14ac:dyDescent="0.2">
      <c r="A232" s="192">
        <f t="shared" si="19"/>
        <v>215</v>
      </c>
      <c r="B232" s="193" t="s">
        <v>311</v>
      </c>
      <c r="C232" s="193" t="s">
        <v>407</v>
      </c>
      <c r="D232" s="193">
        <f>VLOOKUP(B232,'HECVAT - Full'!A$3:D$321,4,TRUE)</f>
        <v>0</v>
      </c>
      <c r="E232" s="204" t="s">
        <v>2265</v>
      </c>
      <c r="F232" s="204"/>
      <c r="G232" s="204"/>
      <c r="H232" s="195"/>
      <c r="I232" s="195"/>
      <c r="J232" s="210" t="str">
        <f t="shared" si="15"/>
        <v>FALSE</v>
      </c>
      <c r="K232" s="336">
        <v>1</v>
      </c>
      <c r="L232" s="210" t="s">
        <v>439</v>
      </c>
      <c r="M232" s="236" t="s">
        <v>15</v>
      </c>
      <c r="N232" s="198">
        <f>VLOOKUP(B232,'HECVAT - Full'!A:E,3,FALSE)</f>
        <v>0</v>
      </c>
      <c r="O232" s="364" t="str">
        <f>IF(LEN(VLOOKUP(B232,'Analyst Report'!$A:$I,7,FALSE))= 0,"",VLOOKUP(B232,'Analyst Report'!$A:$I,7,FALSE))</f>
        <v/>
      </c>
      <c r="P232" s="236">
        <f t="shared" si="20"/>
        <v>0</v>
      </c>
      <c r="Q232" s="198">
        <v>20</v>
      </c>
      <c r="R232" s="236">
        <f>IF(LEN(VLOOKUP(B232,'Analyst Report'!$A$30:$I$289,8,FALSE))= 0,"",VLOOKUP(B232,'Analyst Report'!$A$30:$I$289,8,FALSE))</f>
        <v>20</v>
      </c>
      <c r="S232" s="315">
        <f t="shared" si="18"/>
        <v>20</v>
      </c>
      <c r="T232" s="236">
        <f t="shared" si="21"/>
        <v>0</v>
      </c>
      <c r="U232" s="347" t="s">
        <v>2418</v>
      </c>
      <c r="V232" s="347" t="s">
        <v>2418</v>
      </c>
      <c r="W232" s="347" t="s">
        <v>2418</v>
      </c>
      <c r="X232" s="347" t="s">
        <v>2418</v>
      </c>
      <c r="Y232" s="347" t="s">
        <v>2418</v>
      </c>
      <c r="Z232" s="347" t="s">
        <v>2418</v>
      </c>
      <c r="AA232" s="347" t="s">
        <v>2418</v>
      </c>
      <c r="AB232" s="347" t="s">
        <v>2418</v>
      </c>
    </row>
    <row r="233" spans="1:28" ht="46" thickBot="1" x14ac:dyDescent="0.2">
      <c r="A233" s="192">
        <f t="shared" si="19"/>
        <v>216</v>
      </c>
      <c r="B233" s="193" t="s">
        <v>312</v>
      </c>
      <c r="C233" s="193" t="s">
        <v>42</v>
      </c>
      <c r="D233" s="193">
        <f>VLOOKUP(B233,'HECVAT - Full'!A$3:D$321,4,TRUE)</f>
        <v>0</v>
      </c>
      <c r="E233" s="204" t="s">
        <v>2265</v>
      </c>
      <c r="F233" s="204"/>
      <c r="G233" s="204"/>
      <c r="H233" s="195"/>
      <c r="I233" s="195"/>
      <c r="J233" s="210" t="str">
        <f t="shared" si="15"/>
        <v>FALSE</v>
      </c>
      <c r="K233" s="336">
        <v>1</v>
      </c>
      <c r="L233" s="210" t="s">
        <v>439</v>
      </c>
      <c r="M233" s="236" t="s">
        <v>18</v>
      </c>
      <c r="N233" s="198">
        <f>VLOOKUP(B233,'HECVAT - Full'!A:E,3,FALSE)</f>
        <v>0</v>
      </c>
      <c r="O233" s="364" t="str">
        <f>IF(LEN(VLOOKUP(B233,'Analyst Report'!$A:$I,7,FALSE))= 0,"",VLOOKUP(B233,'Analyst Report'!$A:$I,7,FALSE))</f>
        <v/>
      </c>
      <c r="P233" s="236">
        <f t="shared" si="20"/>
        <v>0</v>
      </c>
      <c r="Q233" s="198">
        <v>20</v>
      </c>
      <c r="R233" s="236">
        <f>IF(LEN(VLOOKUP(B233,'Analyst Report'!$A$30:$I$289,8,FALSE))= 0,"",VLOOKUP(B233,'Analyst Report'!$A$30:$I$289,8,FALSE))</f>
        <v>20</v>
      </c>
      <c r="S233" s="315">
        <f t="shared" si="18"/>
        <v>20</v>
      </c>
      <c r="T233" s="236">
        <f t="shared" si="21"/>
        <v>0</v>
      </c>
      <c r="U233" s="347" t="s">
        <v>2418</v>
      </c>
      <c r="V233" s="347" t="s">
        <v>2418</v>
      </c>
      <c r="W233" s="347" t="s">
        <v>2418</v>
      </c>
      <c r="X233" s="347" t="s">
        <v>2418</v>
      </c>
      <c r="Y233" s="347" t="s">
        <v>2418</v>
      </c>
      <c r="Z233" s="347" t="s">
        <v>2418</v>
      </c>
      <c r="AA233" s="347" t="s">
        <v>2418</v>
      </c>
      <c r="AB233" s="347" t="s">
        <v>2418</v>
      </c>
    </row>
    <row r="234" spans="1:28" ht="46" thickBot="1" x14ac:dyDescent="0.2">
      <c r="A234" s="192">
        <f t="shared" si="19"/>
        <v>217</v>
      </c>
      <c r="B234" s="193" t="s">
        <v>313</v>
      </c>
      <c r="C234" s="193" t="s">
        <v>43</v>
      </c>
      <c r="D234" s="193">
        <f>VLOOKUP(B234,'HECVAT - Full'!A$3:D$321,4,TRUE)</f>
        <v>0</v>
      </c>
      <c r="E234" s="204" t="s">
        <v>2265</v>
      </c>
      <c r="F234" s="204"/>
      <c r="G234" s="204"/>
      <c r="H234" s="195"/>
      <c r="I234" s="195"/>
      <c r="J234" s="210" t="str">
        <f t="shared" si="15"/>
        <v>FALSE</v>
      </c>
      <c r="K234" s="336">
        <v>1</v>
      </c>
      <c r="L234" s="210" t="s">
        <v>439</v>
      </c>
      <c r="M234" s="236" t="s">
        <v>15</v>
      </c>
      <c r="N234" s="198">
        <f>VLOOKUP(B234,'HECVAT - Full'!A:E,3,FALSE)</f>
        <v>0</v>
      </c>
      <c r="O234" s="364" t="str">
        <f>IF(LEN(VLOOKUP(B234,'Analyst Report'!$A:$I,7,FALSE))= 0,"",VLOOKUP(B234,'Analyst Report'!$A:$I,7,FALSE))</f>
        <v/>
      </c>
      <c r="P234" s="236">
        <f t="shared" si="20"/>
        <v>0</v>
      </c>
      <c r="Q234" s="198">
        <v>20</v>
      </c>
      <c r="R234" s="236">
        <f>IF(LEN(VLOOKUP(B234,'Analyst Report'!$A$30:$I$289,8,FALSE))= 0,"",VLOOKUP(B234,'Analyst Report'!$A$30:$I$289,8,FALSE))</f>
        <v>20</v>
      </c>
      <c r="S234" s="315">
        <f t="shared" si="18"/>
        <v>20</v>
      </c>
      <c r="T234" s="236">
        <f t="shared" si="21"/>
        <v>0</v>
      </c>
      <c r="U234" s="347" t="s">
        <v>2418</v>
      </c>
      <c r="V234" s="347" t="s">
        <v>2418</v>
      </c>
      <c r="W234" s="347" t="s">
        <v>2418</v>
      </c>
      <c r="X234" s="347" t="s">
        <v>2418</v>
      </c>
      <c r="Y234" s="347" t="s">
        <v>2418</v>
      </c>
      <c r="Z234" s="347" t="s">
        <v>2418</v>
      </c>
      <c r="AA234" s="347" t="s">
        <v>2418</v>
      </c>
      <c r="AB234" s="347" t="s">
        <v>2418</v>
      </c>
    </row>
    <row r="235" spans="1:28" ht="65" thickBot="1" x14ac:dyDescent="0.2">
      <c r="A235" s="192">
        <f t="shared" si="19"/>
        <v>218</v>
      </c>
      <c r="B235" s="193" t="s">
        <v>314</v>
      </c>
      <c r="C235" s="193" t="s">
        <v>49</v>
      </c>
      <c r="D235" s="193">
        <f>VLOOKUP(B235,'HECVAT - Full'!A$3:D$321,4,TRUE)</f>
        <v>0</v>
      </c>
      <c r="E235" s="204" t="s">
        <v>2265</v>
      </c>
      <c r="F235" s="204"/>
      <c r="G235" s="204"/>
      <c r="H235" s="195"/>
      <c r="I235" s="195"/>
      <c r="J235" s="210" t="str">
        <f t="shared" si="15"/>
        <v>FALSE</v>
      </c>
      <c r="K235" s="336">
        <v>1</v>
      </c>
      <c r="L235" s="210" t="s">
        <v>439</v>
      </c>
      <c r="M235" s="236" t="s">
        <v>15</v>
      </c>
      <c r="N235" s="198">
        <f>VLOOKUP(B235,'HECVAT - Full'!A:E,3,FALSE)</f>
        <v>0</v>
      </c>
      <c r="O235" s="364" t="str">
        <f>IF(LEN(VLOOKUP(B235,'Analyst Report'!$A:$I,7,FALSE))= 0,"",VLOOKUP(B235,'Analyst Report'!$A:$I,7,FALSE))</f>
        <v/>
      </c>
      <c r="P235" s="236">
        <f t="shared" si="20"/>
        <v>0</v>
      </c>
      <c r="Q235" s="198">
        <v>20</v>
      </c>
      <c r="R235" s="236">
        <f>IF(LEN(VLOOKUP(B235,'Analyst Report'!$A$30:$I$289,8,FALSE))= 0,"",VLOOKUP(B235,'Analyst Report'!$A$30:$I$289,8,FALSE))</f>
        <v>20</v>
      </c>
      <c r="S235" s="315">
        <f t="shared" si="18"/>
        <v>20</v>
      </c>
      <c r="T235" s="236">
        <f t="shared" si="21"/>
        <v>0</v>
      </c>
      <c r="U235" s="347" t="s">
        <v>2418</v>
      </c>
      <c r="V235" s="347" t="s">
        <v>2418</v>
      </c>
      <c r="W235" s="347" t="s">
        <v>2418</v>
      </c>
      <c r="X235" s="347" t="s">
        <v>2418</v>
      </c>
      <c r="Y235" s="347" t="s">
        <v>2418</v>
      </c>
      <c r="Z235" s="347" t="s">
        <v>2418</v>
      </c>
      <c r="AA235" s="347" t="s">
        <v>2418</v>
      </c>
      <c r="AB235" s="347" t="s">
        <v>2418</v>
      </c>
    </row>
    <row r="236" spans="1:28" ht="49" thickBot="1" x14ac:dyDescent="0.2">
      <c r="A236" s="192">
        <f t="shared" si="19"/>
        <v>219</v>
      </c>
      <c r="B236" s="193" t="s">
        <v>315</v>
      </c>
      <c r="C236" s="193" t="s">
        <v>44</v>
      </c>
      <c r="D236" s="193">
        <f>VLOOKUP(B236,'HECVAT - Full'!A$3:D$321,4,TRUE)</f>
        <v>0</v>
      </c>
      <c r="E236" s="204" t="s">
        <v>2265</v>
      </c>
      <c r="F236" s="204"/>
      <c r="G236" s="204"/>
      <c r="H236" s="195"/>
      <c r="I236" s="195"/>
      <c r="J236" s="210" t="str">
        <f t="shared" si="15"/>
        <v>FALSE</v>
      </c>
      <c r="K236" s="336">
        <v>1</v>
      </c>
      <c r="L236" s="210" t="s">
        <v>439</v>
      </c>
      <c r="M236" s="236" t="s">
        <v>15</v>
      </c>
      <c r="N236" s="198">
        <f>VLOOKUP(B236,'HECVAT - Full'!A:E,3,FALSE)</f>
        <v>0</v>
      </c>
      <c r="O236" s="364" t="str">
        <f>IF(LEN(VLOOKUP(B236,'Analyst Report'!$A:$I,7,FALSE))= 0,"",VLOOKUP(B236,'Analyst Report'!$A:$I,7,FALSE))</f>
        <v/>
      </c>
      <c r="P236" s="236">
        <f t="shared" si="20"/>
        <v>0</v>
      </c>
      <c r="Q236" s="198">
        <v>20</v>
      </c>
      <c r="R236" s="236">
        <f>IF(LEN(VLOOKUP(B236,'Analyst Report'!$A$30:$I$289,8,FALSE))= 0,"",VLOOKUP(B236,'Analyst Report'!$A$30:$I$289,8,FALSE))</f>
        <v>20</v>
      </c>
      <c r="S236" s="315">
        <f t="shared" si="18"/>
        <v>20</v>
      </c>
      <c r="T236" s="236">
        <f t="shared" si="21"/>
        <v>0</v>
      </c>
      <c r="U236" s="347" t="s">
        <v>2418</v>
      </c>
      <c r="V236" s="347" t="s">
        <v>2418</v>
      </c>
      <c r="W236" s="347" t="s">
        <v>2418</v>
      </c>
      <c r="X236" s="347" t="s">
        <v>2418</v>
      </c>
      <c r="Y236" s="347" t="s">
        <v>2418</v>
      </c>
      <c r="Z236" s="347" t="s">
        <v>2418</v>
      </c>
      <c r="AA236" s="347" t="s">
        <v>2418</v>
      </c>
      <c r="AB236" s="347" t="s">
        <v>2418</v>
      </c>
    </row>
    <row r="237" spans="1:28" ht="65" thickBot="1" x14ac:dyDescent="0.2">
      <c r="A237" s="192">
        <f t="shared" si="19"/>
        <v>220</v>
      </c>
      <c r="B237" s="193" t="s">
        <v>316</v>
      </c>
      <c r="C237" s="193" t="s">
        <v>45</v>
      </c>
      <c r="D237" s="193">
        <f>VLOOKUP(B237,'HECVAT - Full'!A$3:D$321,4,TRUE)</f>
        <v>0</v>
      </c>
      <c r="E237" s="204" t="s">
        <v>2265</v>
      </c>
      <c r="F237" s="204"/>
      <c r="G237" s="204"/>
      <c r="H237" s="195"/>
      <c r="I237" s="195"/>
      <c r="J237" s="210" t="str">
        <f t="shared" ref="J237:J258" si="22">IF(S237&gt;20,"TRUE","FALSE")</f>
        <v>FALSE</v>
      </c>
      <c r="K237" s="336">
        <v>1</v>
      </c>
      <c r="L237" s="210" t="s">
        <v>439</v>
      </c>
      <c r="M237" s="236" t="s">
        <v>15</v>
      </c>
      <c r="N237" s="198">
        <f>VLOOKUP(B237,'HECVAT - Full'!A:E,3,FALSE)</f>
        <v>0</v>
      </c>
      <c r="O237" s="364" t="str">
        <f>IF(LEN(VLOOKUP(B237,'Analyst Report'!$A:$I,7,FALSE))= 0,"",VLOOKUP(B237,'Analyst Report'!$A:$I,7,FALSE))</f>
        <v/>
      </c>
      <c r="P237" s="236">
        <f t="shared" si="20"/>
        <v>0</v>
      </c>
      <c r="Q237" s="198">
        <v>20</v>
      </c>
      <c r="R237" s="236">
        <f>IF(LEN(VLOOKUP(B237,'Analyst Report'!$A$30:$I$289,8,FALSE))= 0,"",VLOOKUP(B237,'Analyst Report'!$A$30:$I$289,8,FALSE))</f>
        <v>20</v>
      </c>
      <c r="S237" s="315">
        <f t="shared" si="18"/>
        <v>20</v>
      </c>
      <c r="T237" s="236">
        <f t="shared" si="21"/>
        <v>0</v>
      </c>
      <c r="U237" s="347" t="s">
        <v>2418</v>
      </c>
      <c r="V237" s="347" t="s">
        <v>2418</v>
      </c>
      <c r="W237" s="347" t="s">
        <v>2418</v>
      </c>
      <c r="X237" s="347" t="s">
        <v>2418</v>
      </c>
      <c r="Y237" s="347" t="s">
        <v>2418</v>
      </c>
      <c r="Z237" s="347" t="s">
        <v>2418</v>
      </c>
      <c r="AA237" s="347" t="s">
        <v>2418</v>
      </c>
      <c r="AB237" s="347" t="s">
        <v>2418</v>
      </c>
    </row>
    <row r="238" spans="1:28" ht="46" thickBot="1" x14ac:dyDescent="0.2">
      <c r="A238" s="192">
        <f t="shared" si="19"/>
        <v>221</v>
      </c>
      <c r="B238" s="193" t="s">
        <v>317</v>
      </c>
      <c r="C238" s="193" t="s">
        <v>46</v>
      </c>
      <c r="D238" s="193">
        <f>VLOOKUP(B238,'HECVAT - Full'!A$3:D$321,4,TRUE)</f>
        <v>0</v>
      </c>
      <c r="E238" s="204" t="s">
        <v>2265</v>
      </c>
      <c r="F238" s="204"/>
      <c r="G238" s="204"/>
      <c r="H238" s="195"/>
      <c r="I238" s="195"/>
      <c r="J238" s="210" t="str">
        <f t="shared" si="22"/>
        <v>FALSE</v>
      </c>
      <c r="K238" s="336">
        <v>1</v>
      </c>
      <c r="L238" s="210" t="s">
        <v>439</v>
      </c>
      <c r="M238" s="236" t="s">
        <v>15</v>
      </c>
      <c r="N238" s="198">
        <f>VLOOKUP(B238,'HECVAT - Full'!A:E,3,FALSE)</f>
        <v>0</v>
      </c>
      <c r="O238" s="364" t="str">
        <f>IF(LEN(VLOOKUP(B238,'Analyst Report'!$A:$I,7,FALSE))= 0,"",VLOOKUP(B238,'Analyst Report'!$A:$I,7,FALSE))</f>
        <v/>
      </c>
      <c r="P238" s="236">
        <f t="shared" si="20"/>
        <v>0</v>
      </c>
      <c r="Q238" s="198">
        <v>20</v>
      </c>
      <c r="R238" s="236">
        <f>IF(LEN(VLOOKUP(B238,'Analyst Report'!$A$30:$I$289,8,FALSE))= 0,"",VLOOKUP(B238,'Analyst Report'!$A$30:$I$289,8,FALSE))</f>
        <v>20</v>
      </c>
      <c r="S238" s="315">
        <f t="shared" si="18"/>
        <v>20</v>
      </c>
      <c r="T238" s="236">
        <f t="shared" si="21"/>
        <v>0</v>
      </c>
      <c r="U238" s="347" t="s">
        <v>2418</v>
      </c>
      <c r="V238" s="347" t="s">
        <v>2418</v>
      </c>
      <c r="W238" s="347" t="s">
        <v>2418</v>
      </c>
      <c r="X238" s="347" t="s">
        <v>2418</v>
      </c>
      <c r="Y238" s="347" t="s">
        <v>2418</v>
      </c>
      <c r="Z238" s="347" t="s">
        <v>2418</v>
      </c>
      <c r="AA238" s="347" t="s">
        <v>2418</v>
      </c>
      <c r="AB238" s="347" t="s">
        <v>2418</v>
      </c>
    </row>
    <row r="239" spans="1:28" ht="46" thickBot="1" x14ac:dyDescent="0.2">
      <c r="A239" s="192">
        <f t="shared" si="19"/>
        <v>222</v>
      </c>
      <c r="B239" s="193" t="s">
        <v>318</v>
      </c>
      <c r="C239" s="193" t="s">
        <v>47</v>
      </c>
      <c r="D239" s="193">
        <f>VLOOKUP(B239,'HECVAT - Full'!A$3:D$321,4,TRUE)</f>
        <v>0</v>
      </c>
      <c r="E239" s="204" t="s">
        <v>2265</v>
      </c>
      <c r="F239" s="204"/>
      <c r="G239" s="204"/>
      <c r="H239" s="195"/>
      <c r="I239" s="195"/>
      <c r="J239" s="210" t="str">
        <f t="shared" si="22"/>
        <v>FALSE</v>
      </c>
      <c r="K239" s="336">
        <v>1</v>
      </c>
      <c r="L239" s="210" t="s">
        <v>439</v>
      </c>
      <c r="M239" s="236" t="s">
        <v>15</v>
      </c>
      <c r="N239" s="198">
        <f>VLOOKUP(B239,'HECVAT - Full'!A:E,3,FALSE)</f>
        <v>0</v>
      </c>
      <c r="O239" s="364" t="str">
        <f>IF(LEN(VLOOKUP(B239,'Analyst Report'!$A:$I,7,FALSE))= 0,"",VLOOKUP(B239,'Analyst Report'!$A:$I,7,FALSE))</f>
        <v/>
      </c>
      <c r="P239" s="236">
        <f t="shared" si="20"/>
        <v>0</v>
      </c>
      <c r="Q239" s="198">
        <v>20</v>
      </c>
      <c r="R239" s="236">
        <f>IF(LEN(VLOOKUP(B239,'Analyst Report'!$A$30:$I$289,8,FALSE))= 0,"",VLOOKUP(B239,'Analyst Report'!$A$30:$I$289,8,FALSE))</f>
        <v>20</v>
      </c>
      <c r="S239" s="315">
        <f t="shared" si="18"/>
        <v>20</v>
      </c>
      <c r="T239" s="236">
        <f t="shared" si="21"/>
        <v>0</v>
      </c>
      <c r="U239" s="347" t="s">
        <v>2418</v>
      </c>
      <c r="V239" s="347" t="s">
        <v>2418</v>
      </c>
      <c r="W239" s="347" t="s">
        <v>2418</v>
      </c>
      <c r="X239" s="347" t="s">
        <v>2418</v>
      </c>
      <c r="Y239" s="347" t="s">
        <v>2418</v>
      </c>
      <c r="Z239" s="347" t="s">
        <v>2418</v>
      </c>
      <c r="AA239" s="347" t="s">
        <v>2418</v>
      </c>
      <c r="AB239" s="347" t="s">
        <v>2418</v>
      </c>
    </row>
    <row r="240" spans="1:28" ht="46" thickBot="1" x14ac:dyDescent="0.2">
      <c r="A240" s="192">
        <f t="shared" si="19"/>
        <v>223</v>
      </c>
      <c r="B240" s="193" t="s">
        <v>319</v>
      </c>
      <c r="C240" s="193" t="s">
        <v>48</v>
      </c>
      <c r="D240" s="193">
        <f>VLOOKUP(B240,'HECVAT - Full'!A$3:D$321,4,TRUE)</f>
        <v>0</v>
      </c>
      <c r="E240" s="204" t="s">
        <v>2265</v>
      </c>
      <c r="F240" s="204"/>
      <c r="G240" s="204"/>
      <c r="H240" s="195"/>
      <c r="I240" s="195"/>
      <c r="J240" s="210" t="str">
        <f t="shared" si="22"/>
        <v>FALSE</v>
      </c>
      <c r="K240" s="336">
        <v>1</v>
      </c>
      <c r="L240" s="210" t="s">
        <v>439</v>
      </c>
      <c r="M240" s="236" t="s">
        <v>15</v>
      </c>
      <c r="N240" s="198">
        <f>VLOOKUP(B240,'HECVAT - Full'!A:E,3,FALSE)</f>
        <v>0</v>
      </c>
      <c r="O240" s="364" t="str">
        <f>IF(LEN(VLOOKUP(B240,'Analyst Report'!$A:$I,7,FALSE))= 0,"",VLOOKUP(B240,'Analyst Report'!$A:$I,7,FALSE))</f>
        <v/>
      </c>
      <c r="P240" s="236">
        <f t="shared" si="20"/>
        <v>0</v>
      </c>
      <c r="Q240" s="198">
        <v>20</v>
      </c>
      <c r="R240" s="236">
        <f>IF(LEN(VLOOKUP(B240,'Analyst Report'!$A$30:$I$289,8,FALSE))= 0,"",VLOOKUP(B240,'Analyst Report'!$A$30:$I$289,8,FALSE))</f>
        <v>20</v>
      </c>
      <c r="S240" s="315">
        <f t="shared" si="18"/>
        <v>20</v>
      </c>
      <c r="T240" s="236">
        <f t="shared" si="21"/>
        <v>0</v>
      </c>
      <c r="U240" s="347" t="s">
        <v>2418</v>
      </c>
      <c r="V240" s="347" t="s">
        <v>2418</v>
      </c>
      <c r="W240" s="347" t="s">
        <v>2418</v>
      </c>
      <c r="X240" s="347" t="s">
        <v>2418</v>
      </c>
      <c r="Y240" s="347" t="s">
        <v>2418</v>
      </c>
      <c r="Z240" s="347" t="s">
        <v>2418</v>
      </c>
      <c r="AA240" s="347" t="s">
        <v>2418</v>
      </c>
      <c r="AB240" s="347" t="s">
        <v>2418</v>
      </c>
    </row>
    <row r="241" spans="1:28" ht="46" thickBot="1" x14ac:dyDescent="0.2">
      <c r="A241" s="192">
        <f t="shared" si="19"/>
        <v>224</v>
      </c>
      <c r="B241" s="193" t="s">
        <v>320</v>
      </c>
      <c r="C241" s="193" t="s">
        <v>109</v>
      </c>
      <c r="D241" s="193">
        <f>VLOOKUP(B241,'HECVAT - Full'!A$3:D$321,4,TRUE)</f>
        <v>0</v>
      </c>
      <c r="E241" s="204" t="s">
        <v>2265</v>
      </c>
      <c r="F241" s="204"/>
      <c r="G241" s="204"/>
      <c r="H241" s="195"/>
      <c r="I241" s="195"/>
      <c r="J241" s="210" t="str">
        <f t="shared" si="22"/>
        <v>FALSE</v>
      </c>
      <c r="K241" s="336">
        <v>1</v>
      </c>
      <c r="L241" s="210" t="s">
        <v>439</v>
      </c>
      <c r="M241" s="236" t="s">
        <v>15</v>
      </c>
      <c r="N241" s="198">
        <f>VLOOKUP(B241,'HECVAT - Full'!A:E,3,FALSE)</f>
        <v>0</v>
      </c>
      <c r="O241" s="364" t="str">
        <f>IF(LEN(VLOOKUP(B241,'Analyst Report'!$A:$I,7,FALSE))= 0,"",VLOOKUP(B241,'Analyst Report'!$A:$I,7,FALSE))</f>
        <v/>
      </c>
      <c r="P241" s="236">
        <f t="shared" si="20"/>
        <v>0</v>
      </c>
      <c r="Q241" s="198">
        <v>15</v>
      </c>
      <c r="R241" s="236">
        <f>IF(LEN(VLOOKUP(B241,'Analyst Report'!$A$30:$I$289,8,FALSE))= 0,"",VLOOKUP(B241,'Analyst Report'!$A$30:$I$289,8,FALSE))</f>
        <v>15</v>
      </c>
      <c r="S241" s="315">
        <f t="shared" si="18"/>
        <v>15</v>
      </c>
      <c r="T241" s="236">
        <f t="shared" si="21"/>
        <v>0</v>
      </c>
      <c r="U241" s="347" t="s">
        <v>2418</v>
      </c>
      <c r="V241" s="347" t="s">
        <v>2418</v>
      </c>
      <c r="W241" s="347" t="s">
        <v>2418</v>
      </c>
      <c r="X241" s="347" t="s">
        <v>2418</v>
      </c>
      <c r="Y241" s="347" t="s">
        <v>2418</v>
      </c>
      <c r="Z241" s="347" t="s">
        <v>2418</v>
      </c>
      <c r="AA241" s="347" t="s">
        <v>2418</v>
      </c>
      <c r="AB241" s="347" t="s">
        <v>2418</v>
      </c>
    </row>
    <row r="242" spans="1:28" ht="46" thickBot="1" x14ac:dyDescent="0.2">
      <c r="A242" s="192">
        <f t="shared" si="19"/>
        <v>225</v>
      </c>
      <c r="B242" s="193" t="s">
        <v>321</v>
      </c>
      <c r="C242" s="193" t="s">
        <v>110</v>
      </c>
      <c r="D242" s="193">
        <f>VLOOKUP(B242,'HECVAT - Full'!A$3:D$321,4,TRUE)</f>
        <v>0</v>
      </c>
      <c r="E242" s="204" t="s">
        <v>2265</v>
      </c>
      <c r="F242" s="204"/>
      <c r="G242" s="204"/>
      <c r="H242" s="195"/>
      <c r="I242" s="195"/>
      <c r="J242" s="210" t="str">
        <f t="shared" si="22"/>
        <v>FALSE</v>
      </c>
      <c r="K242" s="336">
        <v>1</v>
      </c>
      <c r="L242" s="210" t="s">
        <v>439</v>
      </c>
      <c r="M242" s="236" t="s">
        <v>15</v>
      </c>
      <c r="N242" s="198">
        <f>VLOOKUP(B242,'HECVAT - Full'!A:E,3,FALSE)</f>
        <v>0</v>
      </c>
      <c r="O242" s="364" t="str">
        <f>IF(LEN(VLOOKUP(B242,'Analyst Report'!$A:$I,7,FALSE))= 0,"",VLOOKUP(B242,'Analyst Report'!$A:$I,7,FALSE))</f>
        <v/>
      </c>
      <c r="P242" s="236">
        <f t="shared" si="20"/>
        <v>0</v>
      </c>
      <c r="Q242" s="198">
        <v>20</v>
      </c>
      <c r="R242" s="236">
        <f>IF(LEN(VLOOKUP(B242,'Analyst Report'!$A$30:$I$289,8,FALSE))= 0,"",VLOOKUP(B242,'Analyst Report'!$A$30:$I$289,8,FALSE))</f>
        <v>20</v>
      </c>
      <c r="S242" s="315">
        <f t="shared" si="18"/>
        <v>20</v>
      </c>
      <c r="T242" s="236">
        <f t="shared" si="21"/>
        <v>0</v>
      </c>
      <c r="U242" s="347" t="s">
        <v>2418</v>
      </c>
      <c r="V242" s="347" t="s">
        <v>2418</v>
      </c>
      <c r="W242" s="347" t="s">
        <v>2418</v>
      </c>
      <c r="X242" s="347" t="s">
        <v>2418</v>
      </c>
      <c r="Y242" s="347" t="s">
        <v>2418</v>
      </c>
      <c r="Z242" s="347" t="s">
        <v>2418</v>
      </c>
      <c r="AA242" s="347" t="s">
        <v>2418</v>
      </c>
      <c r="AB242" s="347" t="s">
        <v>2418</v>
      </c>
    </row>
    <row r="243" spans="1:28" ht="46" thickBot="1" x14ac:dyDescent="0.2">
      <c r="A243" s="192">
        <f t="shared" si="19"/>
        <v>226</v>
      </c>
      <c r="B243" s="193" t="s">
        <v>322</v>
      </c>
      <c r="C243" s="193" t="s">
        <v>111</v>
      </c>
      <c r="D243" s="193">
        <f>VLOOKUP(B243,'HECVAT - Full'!A$3:D$321,4,TRUE)</f>
        <v>0</v>
      </c>
      <c r="E243" s="204" t="s">
        <v>2265</v>
      </c>
      <c r="F243" s="204"/>
      <c r="G243" s="204"/>
      <c r="H243" s="195"/>
      <c r="I243" s="195"/>
      <c r="J243" s="210" t="str">
        <f t="shared" si="22"/>
        <v>TRUE</v>
      </c>
      <c r="K243" s="336">
        <v>1</v>
      </c>
      <c r="L243" s="210" t="s">
        <v>439</v>
      </c>
      <c r="M243" s="236" t="s">
        <v>15</v>
      </c>
      <c r="N243" s="198">
        <f>VLOOKUP(B243,'HECVAT - Full'!A:E,3,FALSE)</f>
        <v>0</v>
      </c>
      <c r="O243" s="364" t="str">
        <f>IF(LEN(VLOOKUP(B243,'Analyst Report'!$A:$I,7,FALSE))= 0,"",VLOOKUP(B243,'Analyst Report'!$A:$I,7,FALSE))</f>
        <v/>
      </c>
      <c r="P243" s="236">
        <f t="shared" si="20"/>
        <v>0</v>
      </c>
      <c r="Q243" s="198">
        <v>25</v>
      </c>
      <c r="R243" s="236">
        <f>IF(LEN(VLOOKUP(B243,'Analyst Report'!$A$30:$I$289,8,FALSE))= 0,"",VLOOKUP(B243,'Analyst Report'!$A$30:$I$289,8,FALSE))</f>
        <v>25</v>
      </c>
      <c r="S243" s="315">
        <f t="shared" si="18"/>
        <v>25</v>
      </c>
      <c r="T243" s="236">
        <f t="shared" si="21"/>
        <v>0</v>
      </c>
      <c r="U243" s="347" t="s">
        <v>2418</v>
      </c>
      <c r="V243" s="347" t="s">
        <v>2418</v>
      </c>
      <c r="W243" s="347" t="s">
        <v>2418</v>
      </c>
      <c r="X243" s="347" t="s">
        <v>2418</v>
      </c>
      <c r="Y243" s="347" t="s">
        <v>2418</v>
      </c>
      <c r="Z243" s="347" t="s">
        <v>2418</v>
      </c>
      <c r="AA243" s="347" t="s">
        <v>2418</v>
      </c>
      <c r="AB243" s="347" t="s">
        <v>2418</v>
      </c>
    </row>
    <row r="244" spans="1:28" ht="46" thickBot="1" x14ac:dyDescent="0.2">
      <c r="A244" s="192">
        <f t="shared" si="19"/>
        <v>227</v>
      </c>
      <c r="B244" s="193" t="s">
        <v>323</v>
      </c>
      <c r="C244" s="193" t="s">
        <v>50</v>
      </c>
      <c r="D244" s="193">
        <f>VLOOKUP(B244,'HECVAT - Full'!A$3:D$321,4,TRUE)</f>
        <v>0</v>
      </c>
      <c r="E244" s="204" t="s">
        <v>2265</v>
      </c>
      <c r="F244" s="204"/>
      <c r="G244" s="204"/>
      <c r="H244" s="195"/>
      <c r="I244" s="195"/>
      <c r="J244" s="210" t="str">
        <f t="shared" si="22"/>
        <v>FALSE</v>
      </c>
      <c r="K244" s="336">
        <v>1</v>
      </c>
      <c r="L244" s="210" t="s">
        <v>439</v>
      </c>
      <c r="M244" s="236" t="s">
        <v>15</v>
      </c>
      <c r="N244" s="198">
        <f>VLOOKUP(B244,'HECVAT - Full'!A:E,3,FALSE)</f>
        <v>0</v>
      </c>
      <c r="O244" s="364" t="str">
        <f>IF(LEN(VLOOKUP(B244,'Analyst Report'!$A:$I,7,FALSE))= 0,"",VLOOKUP(B244,'Analyst Report'!$A:$I,7,FALSE))</f>
        <v/>
      </c>
      <c r="P244" s="236">
        <f t="shared" si="20"/>
        <v>0</v>
      </c>
      <c r="Q244" s="198">
        <v>20</v>
      </c>
      <c r="R244" s="236">
        <f>IF(LEN(VLOOKUP(B244,'Analyst Report'!$A$30:$I$289,8,FALSE))= 0,"",VLOOKUP(B244,'Analyst Report'!$A$30:$I$289,8,FALSE))</f>
        <v>20</v>
      </c>
      <c r="S244" s="315">
        <f t="shared" si="18"/>
        <v>20</v>
      </c>
      <c r="T244" s="236">
        <f t="shared" si="21"/>
        <v>0</v>
      </c>
      <c r="U244" s="347" t="s">
        <v>2418</v>
      </c>
      <c r="V244" s="347" t="s">
        <v>2418</v>
      </c>
      <c r="W244" s="347" t="s">
        <v>2418</v>
      </c>
      <c r="X244" s="347" t="s">
        <v>2418</v>
      </c>
      <c r="Y244" s="347" t="s">
        <v>2418</v>
      </c>
      <c r="Z244" s="347" t="s">
        <v>2418</v>
      </c>
      <c r="AA244" s="347" t="s">
        <v>2418</v>
      </c>
      <c r="AB244" s="347" t="s">
        <v>2418</v>
      </c>
    </row>
    <row r="245" spans="1:28" ht="46" thickBot="1" x14ac:dyDescent="0.2">
      <c r="A245" s="192">
        <f t="shared" si="19"/>
        <v>228</v>
      </c>
      <c r="B245" s="193" t="s">
        <v>324</v>
      </c>
      <c r="C245" s="193" t="s">
        <v>112</v>
      </c>
      <c r="D245" s="193">
        <f>VLOOKUP(B245,'HECVAT - Full'!A$3:D$321,4,TRUE)</f>
        <v>0</v>
      </c>
      <c r="E245" s="204" t="s">
        <v>2265</v>
      </c>
      <c r="F245" s="204"/>
      <c r="G245" s="204"/>
      <c r="H245" s="195"/>
      <c r="I245" s="195"/>
      <c r="J245" s="210" t="str">
        <f t="shared" si="22"/>
        <v>FALSE</v>
      </c>
      <c r="K245" s="336">
        <v>1</v>
      </c>
      <c r="L245" s="210" t="s">
        <v>439</v>
      </c>
      <c r="M245" s="236" t="s">
        <v>15</v>
      </c>
      <c r="N245" s="198">
        <f>VLOOKUP(B245,'HECVAT - Full'!A:E,3,FALSE)</f>
        <v>0</v>
      </c>
      <c r="O245" s="364" t="str">
        <f>IF(LEN(VLOOKUP(B245,'Analyst Report'!$A:$I,7,FALSE))= 0,"",VLOOKUP(B245,'Analyst Report'!$A:$I,7,FALSE))</f>
        <v/>
      </c>
      <c r="P245" s="236">
        <f t="shared" si="20"/>
        <v>0</v>
      </c>
      <c r="Q245" s="198">
        <v>20</v>
      </c>
      <c r="R245" s="236">
        <f>IF(LEN(VLOOKUP(B245,'Analyst Report'!$A$30:$I$289,8,FALSE))= 0,"",VLOOKUP(B245,'Analyst Report'!$A$30:$I$289,8,FALSE))</f>
        <v>20</v>
      </c>
      <c r="S245" s="315">
        <f t="shared" si="18"/>
        <v>20</v>
      </c>
      <c r="T245" s="236">
        <f t="shared" si="21"/>
        <v>0</v>
      </c>
      <c r="U245" s="347" t="s">
        <v>2418</v>
      </c>
      <c r="V245" s="347" t="s">
        <v>2418</v>
      </c>
      <c r="W245" s="347" t="s">
        <v>2418</v>
      </c>
      <c r="X245" s="347" t="s">
        <v>2418</v>
      </c>
      <c r="Y245" s="347" t="s">
        <v>2418</v>
      </c>
      <c r="Z245" s="347" t="s">
        <v>2418</v>
      </c>
      <c r="AA245" s="347" t="s">
        <v>2418</v>
      </c>
      <c r="AB245" s="347" t="s">
        <v>2418</v>
      </c>
    </row>
    <row r="246" spans="1:28" ht="49" thickBot="1" x14ac:dyDescent="0.2">
      <c r="A246" s="192">
        <f t="shared" si="19"/>
        <v>229</v>
      </c>
      <c r="B246" s="193" t="s">
        <v>325</v>
      </c>
      <c r="C246" s="193" t="s">
        <v>377</v>
      </c>
      <c r="D246" s="193">
        <f>VLOOKUP(B246,'HECVAT - Full'!A$3:D$321,4,TRUE)</f>
        <v>0</v>
      </c>
      <c r="E246" s="204" t="s">
        <v>2265</v>
      </c>
      <c r="F246" s="266" t="s">
        <v>2418</v>
      </c>
      <c r="G246" s="204"/>
      <c r="H246" s="195"/>
      <c r="I246" s="195"/>
      <c r="J246" s="210" t="str">
        <f t="shared" si="22"/>
        <v>TRUE</v>
      </c>
      <c r="K246" s="336">
        <v>1</v>
      </c>
      <c r="L246" s="210" t="s">
        <v>439</v>
      </c>
      <c r="M246" s="317" t="s">
        <v>15</v>
      </c>
      <c r="N246" s="198">
        <f>VLOOKUP(B246,'HECVAT - Full'!A:E,3,FALSE)</f>
        <v>0</v>
      </c>
      <c r="O246" s="364" t="str">
        <f>IF(LEN(VLOOKUP(B246,'Analyst Report'!$A:$I,7,FALSE))= 0,"",VLOOKUP(B246,'Analyst Report'!$A:$I,7,FALSE))</f>
        <v/>
      </c>
      <c r="P246" s="236">
        <f t="shared" si="20"/>
        <v>0</v>
      </c>
      <c r="Q246" s="198">
        <v>25</v>
      </c>
      <c r="R246" s="236">
        <f>IF(LEN(VLOOKUP(B246,'Analyst Report'!$A$30:$I$289,8,FALSE))= 0,"",VLOOKUP(B246,'Analyst Report'!$A$30:$I$289,8,FALSE))</f>
        <v>25</v>
      </c>
      <c r="S246" s="315">
        <f t="shared" si="18"/>
        <v>25</v>
      </c>
      <c r="T246" s="236">
        <f t="shared" si="21"/>
        <v>0</v>
      </c>
      <c r="U246" s="347" t="s">
        <v>2418</v>
      </c>
      <c r="V246" s="347" t="s">
        <v>2418</v>
      </c>
      <c r="W246" s="347" t="s">
        <v>2418</v>
      </c>
      <c r="X246" s="347" t="s">
        <v>2418</v>
      </c>
      <c r="Y246" s="347" t="s">
        <v>2418</v>
      </c>
      <c r="Z246" s="347" t="s">
        <v>2418</v>
      </c>
      <c r="AA246" s="347" t="s">
        <v>2418</v>
      </c>
      <c r="AB246" s="347" t="s">
        <v>2418</v>
      </c>
    </row>
    <row r="247" spans="1:28" ht="49" thickBot="1" x14ac:dyDescent="0.2">
      <c r="A247" s="192">
        <f t="shared" si="19"/>
        <v>230</v>
      </c>
      <c r="B247" s="193" t="s">
        <v>326</v>
      </c>
      <c r="C247" s="193" t="s">
        <v>2273</v>
      </c>
      <c r="D247" s="193">
        <f>VLOOKUP(B247,'HECVAT - Full'!A$3:D$321,4,TRUE)</f>
        <v>0</v>
      </c>
      <c r="E247" s="266" t="s">
        <v>3107</v>
      </c>
      <c r="F247" s="266" t="s">
        <v>2418</v>
      </c>
      <c r="G247" s="204"/>
      <c r="H247" s="195"/>
      <c r="I247" s="195"/>
      <c r="J247" s="210" t="str">
        <f t="shared" si="22"/>
        <v>FALSE</v>
      </c>
      <c r="K247" s="336">
        <v>1</v>
      </c>
      <c r="L247" s="211" t="s">
        <v>1774</v>
      </c>
      <c r="M247" s="236" t="s">
        <v>15</v>
      </c>
      <c r="N247" s="198" t="str">
        <f>VLOOKUP(B247,'HECVAT - Full'!A:E,3,FALSE)</f>
        <v>Yes</v>
      </c>
      <c r="O247" s="364" t="str">
        <f>IF(LEN(VLOOKUP(B247,'Analyst Report'!$A:$I,7,FALSE))= 0,"",VLOOKUP(B247,'Analyst Report'!$A:$I,7,FALSE))</f>
        <v/>
      </c>
      <c r="P247" s="236">
        <f t="shared" si="20"/>
        <v>1</v>
      </c>
      <c r="Q247" s="198">
        <v>20</v>
      </c>
      <c r="R247" s="236">
        <f>IF(LEN(VLOOKUP(B247,'Analyst Report'!$A$30:$I$289,8,FALSE))= 0,"",VLOOKUP(B247,'Analyst Report'!$A$30:$I$289,8,FALSE))</f>
        <v>20</v>
      </c>
      <c r="S247" s="315">
        <f t="shared" si="18"/>
        <v>20</v>
      </c>
      <c r="T247" s="236">
        <f t="shared" si="21"/>
        <v>20</v>
      </c>
      <c r="U247" s="347" t="s">
        <v>2418</v>
      </c>
      <c r="V247" s="347" t="s">
        <v>2418</v>
      </c>
      <c r="W247" s="347" t="s">
        <v>2418</v>
      </c>
      <c r="X247" s="347" t="s">
        <v>2418</v>
      </c>
      <c r="Y247" s="347" t="s">
        <v>2418</v>
      </c>
      <c r="Z247" s="347" t="s">
        <v>2418</v>
      </c>
      <c r="AA247" s="347" t="s">
        <v>2418</v>
      </c>
      <c r="AB247" s="347" t="s">
        <v>2418</v>
      </c>
    </row>
    <row r="248" spans="1:28" ht="46" thickBot="1" x14ac:dyDescent="0.2">
      <c r="A248" s="192">
        <f t="shared" si="19"/>
        <v>231</v>
      </c>
      <c r="B248" s="193" t="s">
        <v>327</v>
      </c>
      <c r="C248" s="193" t="s">
        <v>51</v>
      </c>
      <c r="D248" s="193">
        <f>VLOOKUP(B248,'HECVAT - Full'!A$3:D$321,4,TRUE)</f>
        <v>0</v>
      </c>
      <c r="E248" s="266" t="s">
        <v>3107</v>
      </c>
      <c r="F248" s="266" t="s">
        <v>2735</v>
      </c>
      <c r="G248" s="204"/>
      <c r="H248" s="195"/>
      <c r="I248" s="195"/>
      <c r="J248" s="210" t="str">
        <f t="shared" si="22"/>
        <v>FALSE</v>
      </c>
      <c r="K248" s="336">
        <v>1</v>
      </c>
      <c r="L248" s="211" t="s">
        <v>1774</v>
      </c>
      <c r="M248" s="236" t="s">
        <v>15</v>
      </c>
      <c r="N248" s="198" t="str">
        <f>VLOOKUP(B248,'HECVAT - Full'!A:E,3,FALSE)</f>
        <v>Yes</v>
      </c>
      <c r="O248" s="364" t="str">
        <f>IF(LEN(VLOOKUP(B248,'Analyst Report'!$A:$I,7,FALSE))= 0,"",VLOOKUP(B248,'Analyst Report'!$A:$I,7,FALSE))</f>
        <v/>
      </c>
      <c r="P248" s="236">
        <f t="shared" si="20"/>
        <v>1</v>
      </c>
      <c r="Q248" s="198">
        <v>20</v>
      </c>
      <c r="R248" s="236">
        <f>IF(LEN(VLOOKUP(B248,'Analyst Report'!$A$30:$I$289,8,FALSE))= 0,"",VLOOKUP(B248,'Analyst Report'!$A$30:$I$289,8,FALSE))</f>
        <v>20</v>
      </c>
      <c r="S248" s="315">
        <f t="shared" si="18"/>
        <v>20</v>
      </c>
      <c r="T248" s="236">
        <f t="shared" si="21"/>
        <v>20</v>
      </c>
      <c r="U248" s="347" t="s">
        <v>2418</v>
      </c>
      <c r="V248" s="347" t="s">
        <v>2418</v>
      </c>
      <c r="W248" s="347" t="s">
        <v>2418</v>
      </c>
      <c r="X248" s="347" t="s">
        <v>2418</v>
      </c>
      <c r="Y248" s="347" t="s">
        <v>2418</v>
      </c>
      <c r="Z248" s="347" t="s">
        <v>2418</v>
      </c>
      <c r="AA248" s="347" t="s">
        <v>2418</v>
      </c>
      <c r="AB248" s="347" t="s">
        <v>2418</v>
      </c>
    </row>
    <row r="249" spans="1:28" ht="49" thickBot="1" x14ac:dyDescent="0.2">
      <c r="A249" s="192">
        <f t="shared" si="19"/>
        <v>232</v>
      </c>
      <c r="B249" s="193" t="s">
        <v>328</v>
      </c>
      <c r="C249" s="193" t="s">
        <v>52</v>
      </c>
      <c r="D249" s="193">
        <f>VLOOKUP(B249,'HECVAT - Full'!A$3:D$321,4,TRUE)</f>
        <v>0</v>
      </c>
      <c r="E249" s="266" t="s">
        <v>3107</v>
      </c>
      <c r="F249" s="266" t="s">
        <v>2418</v>
      </c>
      <c r="G249" s="204"/>
      <c r="H249" s="195"/>
      <c r="I249" s="195"/>
      <c r="J249" s="210" t="str">
        <f t="shared" si="22"/>
        <v>TRUE</v>
      </c>
      <c r="K249" s="336">
        <v>1</v>
      </c>
      <c r="L249" s="211" t="s">
        <v>1774</v>
      </c>
      <c r="M249" s="236" t="s">
        <v>15</v>
      </c>
      <c r="N249" s="198" t="str">
        <f>VLOOKUP(B249,'HECVAT - Full'!A:E,3,FALSE)</f>
        <v>Yes</v>
      </c>
      <c r="O249" s="364" t="str">
        <f>IF(LEN(VLOOKUP(B249,'Analyst Report'!$A:$I,7,FALSE))= 0,"",VLOOKUP(B249,'Analyst Report'!$A:$I,7,FALSE))</f>
        <v/>
      </c>
      <c r="P249" s="236">
        <f t="shared" si="20"/>
        <v>1</v>
      </c>
      <c r="Q249" s="198">
        <v>25</v>
      </c>
      <c r="R249" s="236">
        <f>IF(LEN(VLOOKUP(B249,'Analyst Report'!$A$30:$I$289,8,FALSE))= 0,"",VLOOKUP(B249,'Analyst Report'!$A$30:$I$289,8,FALSE))</f>
        <v>25</v>
      </c>
      <c r="S249" s="315">
        <f t="shared" si="18"/>
        <v>25</v>
      </c>
      <c r="T249" s="236">
        <f t="shared" si="21"/>
        <v>25</v>
      </c>
      <c r="U249" s="347" t="s">
        <v>2418</v>
      </c>
      <c r="V249" s="347" t="s">
        <v>2418</v>
      </c>
      <c r="W249" s="347" t="s">
        <v>2418</v>
      </c>
      <c r="X249" s="347" t="s">
        <v>2418</v>
      </c>
      <c r="Y249" s="347" t="s">
        <v>2418</v>
      </c>
      <c r="Z249" s="347" t="s">
        <v>2418</v>
      </c>
      <c r="AA249" s="347" t="s">
        <v>2418</v>
      </c>
      <c r="AB249" s="347" t="s">
        <v>2418</v>
      </c>
    </row>
    <row r="250" spans="1:28" ht="46" thickBot="1" x14ac:dyDescent="0.2">
      <c r="A250" s="192">
        <f t="shared" si="19"/>
        <v>233</v>
      </c>
      <c r="B250" s="193" t="s">
        <v>329</v>
      </c>
      <c r="C250" s="193" t="s">
        <v>53</v>
      </c>
      <c r="D250" s="193">
        <f>VLOOKUP(B250,'HECVAT - Full'!A$3:D$321,4,TRUE)</f>
        <v>0</v>
      </c>
      <c r="E250" s="266" t="s">
        <v>3107</v>
      </c>
      <c r="F250" s="266" t="s">
        <v>2418</v>
      </c>
      <c r="G250" s="204"/>
      <c r="H250" s="195"/>
      <c r="I250" s="195"/>
      <c r="J250" s="210" t="str">
        <f t="shared" si="22"/>
        <v>FALSE</v>
      </c>
      <c r="K250" s="336">
        <v>1</v>
      </c>
      <c r="L250" s="211" t="s">
        <v>1774</v>
      </c>
      <c r="M250" s="236" t="s">
        <v>15</v>
      </c>
      <c r="N250" s="198" t="str">
        <f>VLOOKUP(B250,'HECVAT - Full'!A:E,3,FALSE)</f>
        <v>Yes</v>
      </c>
      <c r="O250" s="364" t="str">
        <f>IF(LEN(VLOOKUP(B250,'Analyst Report'!$A:$I,7,FALSE))= 0,"",VLOOKUP(B250,'Analyst Report'!$A:$I,7,FALSE))</f>
        <v/>
      </c>
      <c r="P250" s="236">
        <f t="shared" si="20"/>
        <v>1</v>
      </c>
      <c r="Q250" s="198">
        <v>20</v>
      </c>
      <c r="R250" s="236">
        <f>IF(LEN(VLOOKUP(B250,'Analyst Report'!$A$30:$I$289,8,FALSE))= 0,"",VLOOKUP(B250,'Analyst Report'!$A$30:$I$289,8,FALSE))</f>
        <v>20</v>
      </c>
      <c r="S250" s="315">
        <f t="shared" si="18"/>
        <v>20</v>
      </c>
      <c r="T250" s="236">
        <f t="shared" si="21"/>
        <v>20</v>
      </c>
      <c r="U250" s="347" t="s">
        <v>2418</v>
      </c>
      <c r="V250" s="347" t="s">
        <v>2418</v>
      </c>
      <c r="W250" s="347" t="s">
        <v>2418</v>
      </c>
      <c r="X250" s="347" t="s">
        <v>2418</v>
      </c>
      <c r="Y250" s="347" t="s">
        <v>2418</v>
      </c>
      <c r="Z250" s="347" t="s">
        <v>2418</v>
      </c>
      <c r="AA250" s="347" t="s">
        <v>2418</v>
      </c>
      <c r="AB250" s="347" t="s">
        <v>2418</v>
      </c>
    </row>
    <row r="251" spans="1:28" ht="46" thickBot="1" x14ac:dyDescent="0.2">
      <c r="A251" s="192">
        <f t="shared" si="19"/>
        <v>234</v>
      </c>
      <c r="B251" s="193" t="s">
        <v>330</v>
      </c>
      <c r="C251" s="193" t="s">
        <v>54</v>
      </c>
      <c r="D251" s="193">
        <f>VLOOKUP(B251,'HECVAT - Full'!A$3:D$321,4,TRUE)</f>
        <v>0</v>
      </c>
      <c r="E251" s="266" t="s">
        <v>3107</v>
      </c>
      <c r="F251" s="266" t="s">
        <v>2418</v>
      </c>
      <c r="G251" s="204"/>
      <c r="H251" s="195"/>
      <c r="I251" s="195"/>
      <c r="J251" s="210" t="str">
        <f t="shared" si="22"/>
        <v>FALSE</v>
      </c>
      <c r="K251" s="336">
        <v>1</v>
      </c>
      <c r="L251" s="211" t="s">
        <v>1774</v>
      </c>
      <c r="M251" s="236" t="s">
        <v>15</v>
      </c>
      <c r="N251" s="198" t="str">
        <f>VLOOKUP(B251,'HECVAT - Full'!A:E,3,FALSE)</f>
        <v>No</v>
      </c>
      <c r="O251" s="364" t="str">
        <f>IF(LEN(VLOOKUP(B251,'Analyst Report'!$A:$I,7,FALSE))= 0,"",VLOOKUP(B251,'Analyst Report'!$A:$I,7,FALSE))</f>
        <v/>
      </c>
      <c r="P251" s="236">
        <f t="shared" si="20"/>
        <v>0</v>
      </c>
      <c r="Q251" s="198">
        <v>20</v>
      </c>
      <c r="R251" s="236">
        <f>IF(LEN(VLOOKUP(B251,'Analyst Report'!$A$30:$I$289,8,FALSE))= 0,"",VLOOKUP(B251,'Analyst Report'!$A$30:$I$289,8,FALSE))</f>
        <v>20</v>
      </c>
      <c r="S251" s="315">
        <f t="shared" si="18"/>
        <v>20</v>
      </c>
      <c r="T251" s="236">
        <f t="shared" si="21"/>
        <v>0</v>
      </c>
      <c r="U251" s="347" t="s">
        <v>2418</v>
      </c>
      <c r="V251" s="347" t="s">
        <v>2418</v>
      </c>
      <c r="W251" s="347" t="s">
        <v>2418</v>
      </c>
      <c r="X251" s="347" t="s">
        <v>2418</v>
      </c>
      <c r="Y251" s="347" t="s">
        <v>2418</v>
      </c>
      <c r="Z251" s="347" t="s">
        <v>2418</v>
      </c>
      <c r="AA251" s="347" t="s">
        <v>2418</v>
      </c>
      <c r="AB251" s="347" t="s">
        <v>2418</v>
      </c>
    </row>
    <row r="252" spans="1:28" ht="46" thickBot="1" x14ac:dyDescent="0.2">
      <c r="A252" s="192">
        <f t="shared" si="19"/>
        <v>235</v>
      </c>
      <c r="B252" s="193" t="s">
        <v>331</v>
      </c>
      <c r="C252" s="193" t="s">
        <v>55</v>
      </c>
      <c r="D252" s="193">
        <f>VLOOKUP(B252,'HECVAT - Full'!A$3:D$321,4,TRUE)</f>
        <v>0</v>
      </c>
      <c r="E252" s="266" t="s">
        <v>3107</v>
      </c>
      <c r="F252" s="266" t="s">
        <v>2418</v>
      </c>
      <c r="G252" s="204"/>
      <c r="H252" s="195"/>
      <c r="I252" s="195"/>
      <c r="J252" s="210" t="str">
        <f t="shared" si="22"/>
        <v>FALSE</v>
      </c>
      <c r="K252" s="336">
        <v>1</v>
      </c>
      <c r="L252" s="211" t="s">
        <v>1774</v>
      </c>
      <c r="M252" s="236" t="s">
        <v>15</v>
      </c>
      <c r="N252" s="198" t="str">
        <f>VLOOKUP(B252,'HECVAT - Full'!A:E,3,FALSE)</f>
        <v>No</v>
      </c>
      <c r="O252" s="364" t="str">
        <f>IF(LEN(VLOOKUP(B252,'Analyst Report'!$A:$I,7,FALSE))= 0,"",VLOOKUP(B252,'Analyst Report'!$A:$I,7,FALSE))</f>
        <v/>
      </c>
      <c r="P252" s="236">
        <f t="shared" si="20"/>
        <v>0</v>
      </c>
      <c r="Q252" s="198">
        <v>20</v>
      </c>
      <c r="R252" s="236">
        <f>IF(LEN(VLOOKUP(B252,'Analyst Report'!$A$30:$I$289,8,FALSE))= 0,"",VLOOKUP(B252,'Analyst Report'!$A$30:$I$289,8,FALSE))</f>
        <v>20</v>
      </c>
      <c r="S252" s="315">
        <f t="shared" si="18"/>
        <v>20</v>
      </c>
      <c r="T252" s="236">
        <f t="shared" si="21"/>
        <v>0</v>
      </c>
      <c r="U252" s="347" t="s">
        <v>2418</v>
      </c>
      <c r="V252" s="347" t="s">
        <v>2418</v>
      </c>
      <c r="W252" s="347" t="s">
        <v>2418</v>
      </c>
      <c r="X252" s="347" t="s">
        <v>2418</v>
      </c>
      <c r="Y252" s="347" t="s">
        <v>2418</v>
      </c>
      <c r="Z252" s="347" t="s">
        <v>2418</v>
      </c>
      <c r="AA252" s="347" t="s">
        <v>2418</v>
      </c>
      <c r="AB252" s="347" t="s">
        <v>2418</v>
      </c>
    </row>
    <row r="253" spans="1:28" ht="286" thickBot="1" x14ac:dyDescent="0.2">
      <c r="A253" s="192">
        <f t="shared" si="19"/>
        <v>236</v>
      </c>
      <c r="B253" s="193" t="s">
        <v>332</v>
      </c>
      <c r="C253" s="193" t="s">
        <v>56</v>
      </c>
      <c r="D253" s="193">
        <f>VLOOKUP(B253,'HECVAT - Full'!A$3:D$321,4,TRUE)</f>
        <v>0</v>
      </c>
      <c r="E253" s="266" t="s">
        <v>3107</v>
      </c>
      <c r="F253" s="266" t="s">
        <v>2418</v>
      </c>
      <c r="G253" s="204"/>
      <c r="H253" s="195"/>
      <c r="I253" s="195"/>
      <c r="J253" s="210" t="str">
        <f t="shared" si="22"/>
        <v>FALSE</v>
      </c>
      <c r="K253" s="336">
        <v>1</v>
      </c>
      <c r="L253" s="211" t="s">
        <v>1774</v>
      </c>
      <c r="M253" s="236" t="s">
        <v>15</v>
      </c>
      <c r="N253" s="198" t="str">
        <f>VLOOKUP(B253,'HECVAT - Full'!A:E,3,FALSE)</f>
        <v>Credit card information is captured at application submission and transmitted to our payment processors  who process the transactions.</v>
      </c>
      <c r="O253" s="364" t="str">
        <f>IF(LEN(VLOOKUP(B253,'Analyst Report'!$A:$I,7,FALSE))= 0,"",VLOOKUP(B253,'Analyst Report'!$A:$I,7,FALSE))</f>
        <v/>
      </c>
      <c r="P253" s="236">
        <f t="shared" si="20"/>
        <v>0</v>
      </c>
      <c r="Q253" s="198">
        <v>10</v>
      </c>
      <c r="R253" s="236">
        <f>IF(LEN(VLOOKUP(B253,'Analyst Report'!$A$30:$I$289,8,FALSE))= 0,"",VLOOKUP(B253,'Analyst Report'!$A$30:$I$289,8,FALSE))</f>
        <v>10</v>
      </c>
      <c r="S253" s="315">
        <f t="shared" si="18"/>
        <v>10</v>
      </c>
      <c r="T253" s="236">
        <f t="shared" si="21"/>
        <v>0</v>
      </c>
      <c r="U253" s="347" t="s">
        <v>2418</v>
      </c>
      <c r="V253" s="347" t="s">
        <v>2418</v>
      </c>
      <c r="W253" s="347" t="s">
        <v>2418</v>
      </c>
      <c r="X253" s="347" t="s">
        <v>2418</v>
      </c>
      <c r="Y253" s="347" t="s">
        <v>2418</v>
      </c>
      <c r="Z253" s="347" t="s">
        <v>2418</v>
      </c>
      <c r="AA253" s="347" t="s">
        <v>2418</v>
      </c>
      <c r="AB253" s="347" t="s">
        <v>2418</v>
      </c>
    </row>
    <row r="254" spans="1:28" ht="181" thickBot="1" x14ac:dyDescent="0.2">
      <c r="A254" s="192">
        <f t="shared" si="19"/>
        <v>237</v>
      </c>
      <c r="B254" s="193" t="s">
        <v>333</v>
      </c>
      <c r="C254" s="193" t="s">
        <v>57</v>
      </c>
      <c r="D254" s="193">
        <f>VLOOKUP(B254,'HECVAT - Full'!A$3:D$321,4,TRUE)</f>
        <v>0</v>
      </c>
      <c r="E254" s="266" t="s">
        <v>3107</v>
      </c>
      <c r="F254" s="266" t="s">
        <v>2418</v>
      </c>
      <c r="G254" s="204"/>
      <c r="H254" s="195"/>
      <c r="I254" s="195"/>
      <c r="J254" s="210" t="str">
        <f t="shared" si="22"/>
        <v>FALSE</v>
      </c>
      <c r="K254" s="336">
        <v>1</v>
      </c>
      <c r="L254" s="211" t="s">
        <v>1774</v>
      </c>
      <c r="M254" s="236" t="s">
        <v>15</v>
      </c>
      <c r="N254" s="198" t="str">
        <f>VLOOKUP(B254,'HECVAT - Full'!A:E,3,FALSE)</f>
        <v>Liaison uses PayPal Payflow Pro, TouchNet, and CASHNet for it's payment processor needs.</v>
      </c>
      <c r="O254" s="364" t="str">
        <f>IF(LEN(VLOOKUP(B254,'Analyst Report'!$A:$I,7,FALSE))= 0,"",VLOOKUP(B254,'Analyst Report'!$A:$I,7,FALSE))</f>
        <v/>
      </c>
      <c r="P254" s="236">
        <f t="shared" si="20"/>
        <v>0</v>
      </c>
      <c r="Q254" s="198">
        <v>10</v>
      </c>
      <c r="R254" s="236">
        <f>IF(LEN(VLOOKUP(B254,'Analyst Report'!$A$30:$I$289,8,FALSE))= 0,"",VLOOKUP(B254,'Analyst Report'!$A$30:$I$289,8,FALSE))</f>
        <v>10</v>
      </c>
      <c r="S254" s="315">
        <f t="shared" si="18"/>
        <v>10</v>
      </c>
      <c r="T254" s="236">
        <f t="shared" si="21"/>
        <v>0</v>
      </c>
      <c r="U254" s="347" t="s">
        <v>2418</v>
      </c>
      <c r="V254" s="347" t="s">
        <v>2418</v>
      </c>
      <c r="W254" s="347" t="s">
        <v>2418</v>
      </c>
      <c r="X254" s="347" t="s">
        <v>2418</v>
      </c>
      <c r="Y254" s="347" t="s">
        <v>2418</v>
      </c>
      <c r="Z254" s="347" t="s">
        <v>2418</v>
      </c>
      <c r="AA254" s="347" t="s">
        <v>2418</v>
      </c>
      <c r="AB254" s="347" t="s">
        <v>2418</v>
      </c>
    </row>
    <row r="255" spans="1:28" ht="46" thickBot="1" x14ac:dyDescent="0.2">
      <c r="A255" s="192">
        <f t="shared" si="19"/>
        <v>238</v>
      </c>
      <c r="B255" s="193" t="s">
        <v>334</v>
      </c>
      <c r="C255" s="193" t="s">
        <v>58</v>
      </c>
      <c r="D255" s="193">
        <f>VLOOKUP(B255,'HECVAT - Full'!A$3:D$321,4,TRUE)</f>
        <v>0</v>
      </c>
      <c r="E255" s="266" t="s">
        <v>3107</v>
      </c>
      <c r="F255" s="266" t="s">
        <v>2418</v>
      </c>
      <c r="G255" s="204"/>
      <c r="H255" s="195"/>
      <c r="I255" s="195"/>
      <c r="J255" s="210" t="str">
        <f t="shared" si="22"/>
        <v>FALSE</v>
      </c>
      <c r="K255" s="336">
        <v>1</v>
      </c>
      <c r="L255" s="211" t="s">
        <v>1774</v>
      </c>
      <c r="M255" s="236" t="s">
        <v>15</v>
      </c>
      <c r="N255" s="198" t="str">
        <f>VLOOKUP(B255,'HECVAT - Full'!A:E,3,FALSE)</f>
        <v>Yes</v>
      </c>
      <c r="O255" s="364" t="str">
        <f>IF(LEN(VLOOKUP(B255,'Analyst Report'!$A:$I,7,FALSE))= 0,"",VLOOKUP(B255,'Analyst Report'!$A:$I,7,FALSE))</f>
        <v/>
      </c>
      <c r="P255" s="236">
        <f t="shared" si="20"/>
        <v>1</v>
      </c>
      <c r="Q255" s="198">
        <v>10</v>
      </c>
      <c r="R255" s="236">
        <f>IF(LEN(VLOOKUP(B255,'Analyst Report'!$A$30:$I$289,8,FALSE))= 0,"",VLOOKUP(B255,'Analyst Report'!$A$30:$I$289,8,FALSE))</f>
        <v>10</v>
      </c>
      <c r="S255" s="315">
        <f t="shared" si="18"/>
        <v>10</v>
      </c>
      <c r="T255" s="236">
        <f t="shared" si="21"/>
        <v>10</v>
      </c>
      <c r="U255" s="347" t="s">
        <v>2418</v>
      </c>
      <c r="V255" s="347" t="s">
        <v>2418</v>
      </c>
      <c r="W255" s="347" t="s">
        <v>2418</v>
      </c>
      <c r="X255" s="347" t="s">
        <v>2418</v>
      </c>
      <c r="Y255" s="347" t="s">
        <v>2418</v>
      </c>
      <c r="Z255" s="347" t="s">
        <v>2418</v>
      </c>
      <c r="AA255" s="347" t="s">
        <v>2418</v>
      </c>
      <c r="AB255" s="347" t="s">
        <v>2418</v>
      </c>
    </row>
    <row r="256" spans="1:28" ht="46" thickBot="1" x14ac:dyDescent="0.2">
      <c r="A256" s="192">
        <f t="shared" si="19"/>
        <v>239</v>
      </c>
      <c r="B256" s="193" t="s">
        <v>335</v>
      </c>
      <c r="C256" s="193" t="s">
        <v>59</v>
      </c>
      <c r="D256" s="193">
        <f>VLOOKUP(B256,'HECVAT - Full'!A$3:D$321,4,TRUE)</f>
        <v>0</v>
      </c>
      <c r="E256" s="266" t="s">
        <v>3107</v>
      </c>
      <c r="F256" s="266" t="s">
        <v>2418</v>
      </c>
      <c r="G256" s="204"/>
      <c r="H256" s="195"/>
      <c r="I256" s="195"/>
      <c r="J256" s="210" t="str">
        <f t="shared" si="22"/>
        <v>TRUE</v>
      </c>
      <c r="K256" s="336">
        <v>1</v>
      </c>
      <c r="L256" s="211" t="s">
        <v>1774</v>
      </c>
      <c r="M256" s="236" t="s">
        <v>18</v>
      </c>
      <c r="N256" s="198" t="str">
        <f>VLOOKUP(B256,'HECVAT - Full'!A:E,3,FALSE)</f>
        <v>No</v>
      </c>
      <c r="O256" s="364" t="str">
        <f>IF(LEN(VLOOKUP(B256,'Analyst Report'!$A:$I,7,FALSE))= 0,"",VLOOKUP(B256,'Analyst Report'!$A:$I,7,FALSE))</f>
        <v/>
      </c>
      <c r="P256" s="236">
        <f t="shared" si="20"/>
        <v>1</v>
      </c>
      <c r="Q256" s="198">
        <v>25</v>
      </c>
      <c r="R256" s="236">
        <f>IF(LEN(VLOOKUP(B256,'Analyst Report'!$A$30:$I$289,8,FALSE))= 0,"",VLOOKUP(B256,'Analyst Report'!$A$30:$I$289,8,FALSE))</f>
        <v>25</v>
      </c>
      <c r="S256" s="315">
        <f t="shared" si="18"/>
        <v>25</v>
      </c>
      <c r="T256" s="236">
        <f t="shared" si="21"/>
        <v>25</v>
      </c>
      <c r="U256" s="347" t="s">
        <v>2418</v>
      </c>
      <c r="V256" s="347" t="s">
        <v>2418</v>
      </c>
      <c r="W256" s="347" t="s">
        <v>2418</v>
      </c>
      <c r="X256" s="347" t="s">
        <v>2418</v>
      </c>
      <c r="Y256" s="347" t="s">
        <v>2418</v>
      </c>
      <c r="Z256" s="347" t="s">
        <v>2418</v>
      </c>
      <c r="AA256" s="347" t="s">
        <v>2418</v>
      </c>
      <c r="AB256" s="347" t="s">
        <v>2418</v>
      </c>
    </row>
    <row r="257" spans="1:28" ht="49" thickBot="1" x14ac:dyDescent="0.2">
      <c r="A257" s="192">
        <f t="shared" si="19"/>
        <v>240</v>
      </c>
      <c r="B257" s="193" t="s">
        <v>336</v>
      </c>
      <c r="C257" s="193" t="s">
        <v>2274</v>
      </c>
      <c r="D257" s="193">
        <f>VLOOKUP(B257,'HECVAT - Full'!A$3:D$321,4,TRUE)</f>
        <v>0</v>
      </c>
      <c r="E257" s="266" t="s">
        <v>3107</v>
      </c>
      <c r="F257" s="266" t="s">
        <v>2418</v>
      </c>
      <c r="G257" s="204"/>
      <c r="H257" s="195"/>
      <c r="I257" s="195"/>
      <c r="J257" s="210" t="str">
        <f t="shared" si="22"/>
        <v>TRUE</v>
      </c>
      <c r="K257" s="336">
        <v>1</v>
      </c>
      <c r="L257" s="211" t="s">
        <v>1774</v>
      </c>
      <c r="M257" s="236" t="s">
        <v>18</v>
      </c>
      <c r="N257" s="198" t="str">
        <f>VLOOKUP(B257,'HECVAT - Full'!A:E,3,FALSE)</f>
        <v>Yes</v>
      </c>
      <c r="O257" s="364" t="str">
        <f>IF(LEN(VLOOKUP(B257,'Analyst Report'!$A:$I,7,FALSE))= 0,"",VLOOKUP(B257,'Analyst Report'!$A:$I,7,FALSE))</f>
        <v/>
      </c>
      <c r="P257" s="236">
        <f t="shared" si="20"/>
        <v>0</v>
      </c>
      <c r="Q257" s="198">
        <v>25</v>
      </c>
      <c r="R257" s="236">
        <f>IF(LEN(VLOOKUP(B257,'Analyst Report'!$A$30:$I$289,8,FALSE))= 0,"",VLOOKUP(B257,'Analyst Report'!$A$30:$I$289,8,FALSE))</f>
        <v>25</v>
      </c>
      <c r="S257" s="315">
        <f t="shared" si="18"/>
        <v>25</v>
      </c>
      <c r="T257" s="236">
        <f t="shared" si="21"/>
        <v>0</v>
      </c>
      <c r="U257" s="347" t="s">
        <v>2418</v>
      </c>
      <c r="V257" s="347" t="s">
        <v>2418</v>
      </c>
      <c r="W257" s="347" t="s">
        <v>2418</v>
      </c>
      <c r="X257" s="347" t="s">
        <v>2418</v>
      </c>
      <c r="Y257" s="347" t="s">
        <v>2418</v>
      </c>
      <c r="Z257" s="347" t="s">
        <v>2418</v>
      </c>
      <c r="AA257" s="347" t="s">
        <v>2418</v>
      </c>
      <c r="AB257" s="347" t="s">
        <v>2418</v>
      </c>
    </row>
    <row r="258" spans="1:28" ht="357" thickBot="1" x14ac:dyDescent="0.2">
      <c r="A258" s="192">
        <f t="shared" si="19"/>
        <v>241</v>
      </c>
      <c r="B258" s="193" t="s">
        <v>337</v>
      </c>
      <c r="C258" s="193" t="s">
        <v>60</v>
      </c>
      <c r="D258" s="193">
        <f>VLOOKUP(B258,'HECVAT - Full'!A$3:D$321,4,TRUE)</f>
        <v>0</v>
      </c>
      <c r="E258" s="266" t="s">
        <v>3107</v>
      </c>
      <c r="F258" s="266" t="s">
        <v>2418</v>
      </c>
      <c r="G258" s="204"/>
      <c r="H258" s="195"/>
      <c r="I258" s="195"/>
      <c r="J258" s="210" t="str">
        <f t="shared" si="22"/>
        <v>FALSE</v>
      </c>
      <c r="K258" s="336">
        <v>1</v>
      </c>
      <c r="L258" s="211" t="s">
        <v>1774</v>
      </c>
      <c r="M258" s="317" t="s">
        <v>15</v>
      </c>
      <c r="N258" s="198" t="str">
        <f>VLOOKUP(B258,'HECVAT - Full'!A:E,3,FALSE)</f>
        <v>We can provide our SAQ-D and Attestation of Compliance (A0C) which is issues by our ASV as part of our self-assessment and scanning process for PCI-DSS provider compliance.</v>
      </c>
      <c r="O258" s="364" t="str">
        <f>IF(LEN(VLOOKUP(B258,'Analyst Report'!$A:$I,7,FALSE))= 0,"",VLOOKUP(B258,'Analyst Report'!$A:$I,7,FALSE))</f>
        <v/>
      </c>
      <c r="P258" s="236">
        <f t="shared" si="20"/>
        <v>0</v>
      </c>
      <c r="Q258" s="198">
        <v>15</v>
      </c>
      <c r="R258" s="236">
        <f>IF(LEN(VLOOKUP(B258,'Analyst Report'!$A$30:$I$289,8,FALSE))= 0,"",VLOOKUP(B258,'Analyst Report'!$A$30:$I$289,8,FALSE))</f>
        <v>15</v>
      </c>
      <c r="S258" s="315">
        <f t="shared" si="18"/>
        <v>15</v>
      </c>
      <c r="T258" s="236">
        <f t="shared" si="21"/>
        <v>0</v>
      </c>
      <c r="U258" s="347" t="s">
        <v>2418</v>
      </c>
      <c r="V258" s="347" t="s">
        <v>2418</v>
      </c>
      <c r="W258" s="347" t="s">
        <v>2418</v>
      </c>
      <c r="X258" s="347" t="s">
        <v>2418</v>
      </c>
      <c r="Y258" s="347" t="s">
        <v>2418</v>
      </c>
      <c r="Z258" s="347" t="s">
        <v>2418</v>
      </c>
      <c r="AA258" s="347" t="s">
        <v>2418</v>
      </c>
      <c r="AB258" s="347" t="s">
        <v>2418</v>
      </c>
    </row>
    <row r="259" spans="1:28" ht="17" thickBot="1" x14ac:dyDescent="0.25">
      <c r="A259" s="192"/>
      <c r="B259" s="193"/>
      <c r="C259" s="218"/>
      <c r="D259" s="193"/>
      <c r="E259" s="226"/>
      <c r="F259" s="226"/>
      <c r="G259" s="226"/>
      <c r="H259" s="195"/>
      <c r="I259" s="195"/>
      <c r="J259" s="197"/>
      <c r="K259" s="334"/>
      <c r="L259" s="197"/>
      <c r="M259" s="198"/>
      <c r="N259" s="198"/>
      <c r="O259" s="236"/>
      <c r="P259" s="198"/>
      <c r="Q259" s="198"/>
      <c r="R259" s="236"/>
      <c r="S259" s="198"/>
      <c r="T259" s="198"/>
      <c r="U259" s="218"/>
      <c r="V259" s="218"/>
      <c r="W259" s="218"/>
      <c r="X259" s="218"/>
      <c r="Y259" s="218"/>
      <c r="Z259" s="218"/>
      <c r="AA259" s="218"/>
      <c r="AB259" s="218"/>
    </row>
    <row r="260" spans="1:28" ht="17" thickBot="1" x14ac:dyDescent="0.25">
      <c r="A260" s="192"/>
      <c r="B260" s="193"/>
      <c r="C260" s="218"/>
      <c r="D260" s="193"/>
      <c r="E260" s="226"/>
      <c r="F260" s="226"/>
      <c r="G260" s="226"/>
      <c r="H260" s="195"/>
      <c r="I260" s="195"/>
      <c r="J260" s="197"/>
      <c r="K260" s="334"/>
      <c r="L260" s="197"/>
      <c r="M260" s="198"/>
      <c r="N260" s="198"/>
      <c r="O260" s="198"/>
      <c r="P260" s="198"/>
      <c r="Q260" s="198"/>
      <c r="R260" s="198"/>
      <c r="S260" s="198"/>
      <c r="T260" s="198"/>
      <c r="U260" s="218"/>
      <c r="V260" s="218"/>
      <c r="W260" s="218"/>
      <c r="X260" s="218"/>
      <c r="Y260" s="218"/>
      <c r="Z260" s="218"/>
      <c r="AA260" s="218"/>
      <c r="AB260" s="218"/>
    </row>
    <row r="261" spans="1:28" ht="17" thickBot="1" x14ac:dyDescent="0.25">
      <c r="A261" s="192"/>
      <c r="B261" s="193"/>
      <c r="C261" s="218"/>
      <c r="D261" s="193"/>
      <c r="E261" s="226"/>
      <c r="F261" s="226"/>
      <c r="G261" s="226"/>
      <c r="H261" s="195"/>
      <c r="I261" s="195"/>
      <c r="J261" s="197"/>
      <c r="K261" s="334"/>
      <c r="L261" s="197"/>
      <c r="M261" s="198"/>
      <c r="N261" s="198"/>
      <c r="O261" s="198"/>
      <c r="P261" s="198"/>
      <c r="Q261" s="198"/>
      <c r="R261" s="198"/>
      <c r="S261" s="198"/>
      <c r="T261" s="198"/>
      <c r="U261" s="218"/>
      <c r="V261" s="218"/>
      <c r="W261" s="218"/>
      <c r="X261" s="218"/>
      <c r="Y261" s="218"/>
      <c r="Z261" s="218"/>
      <c r="AA261" s="218"/>
      <c r="AB261" s="218"/>
    </row>
    <row r="262" spans="1:28" ht="17" thickBot="1" x14ac:dyDescent="0.25">
      <c r="A262" s="192"/>
      <c r="B262" s="193"/>
      <c r="C262" s="218"/>
      <c r="D262" s="193"/>
      <c r="E262" s="226"/>
      <c r="F262" s="226"/>
      <c r="G262" s="226"/>
      <c r="H262" s="195"/>
      <c r="I262" s="195"/>
      <c r="J262" s="197"/>
      <c r="K262" s="334"/>
      <c r="L262" s="197"/>
      <c r="M262" s="198"/>
      <c r="N262" s="198"/>
      <c r="O262" s="198"/>
      <c r="P262" s="198"/>
      <c r="Q262" s="198"/>
      <c r="R262" s="198"/>
      <c r="S262" s="198"/>
      <c r="T262" s="198"/>
      <c r="U262" s="218"/>
      <c r="V262" s="218"/>
      <c r="W262" s="218"/>
      <c r="X262" s="218"/>
      <c r="Y262" s="218"/>
      <c r="Z262" s="218"/>
      <c r="AA262" s="218"/>
      <c r="AB262" s="218"/>
    </row>
    <row r="263" spans="1:28" ht="17" thickBot="1" x14ac:dyDescent="0.25">
      <c r="A263" s="192"/>
      <c r="B263" s="193"/>
      <c r="C263" s="218"/>
      <c r="D263" s="193"/>
      <c r="E263" s="226"/>
      <c r="F263" s="226"/>
      <c r="G263" s="226"/>
      <c r="H263" s="195"/>
      <c r="I263" s="195"/>
      <c r="J263" s="197"/>
      <c r="K263" s="334"/>
      <c r="L263" s="197"/>
      <c r="M263" s="198"/>
      <c r="N263" s="198"/>
      <c r="O263" s="198"/>
      <c r="P263" s="198"/>
      <c r="Q263" s="198"/>
      <c r="R263" s="198"/>
      <c r="S263" s="198"/>
      <c r="T263" s="198"/>
      <c r="U263" s="218"/>
      <c r="V263" s="218"/>
      <c r="W263" s="218"/>
      <c r="X263" s="218"/>
      <c r="Y263" s="218"/>
      <c r="Z263" s="218"/>
      <c r="AA263" s="218"/>
      <c r="AB263" s="218"/>
    </row>
    <row r="264" spans="1:28" ht="17" thickBot="1" x14ac:dyDescent="0.25">
      <c r="A264" s="192"/>
      <c r="B264" s="193"/>
      <c r="C264" s="218"/>
      <c r="D264" s="193"/>
      <c r="E264" s="226"/>
      <c r="F264" s="226"/>
      <c r="G264" s="226"/>
      <c r="H264" s="195"/>
      <c r="I264" s="195"/>
      <c r="J264" s="197"/>
      <c r="K264" s="334"/>
      <c r="L264" s="197"/>
      <c r="M264" s="198"/>
      <c r="N264" s="198"/>
      <c r="O264" s="198"/>
      <c r="P264" s="198"/>
      <c r="Q264" s="198"/>
      <c r="R264" s="198"/>
      <c r="S264" s="198"/>
      <c r="T264" s="198"/>
      <c r="U264" s="218"/>
      <c r="V264" s="218"/>
      <c r="W264" s="218"/>
      <c r="X264" s="218"/>
      <c r="Y264" s="218"/>
      <c r="Z264" s="218"/>
      <c r="AA264" s="218"/>
      <c r="AB264" s="218"/>
    </row>
    <row r="265" spans="1:28" ht="17" thickBot="1" x14ac:dyDescent="0.25">
      <c r="A265" s="192"/>
      <c r="B265" s="193"/>
      <c r="C265" s="218"/>
      <c r="D265" s="193"/>
      <c r="E265" s="226"/>
      <c r="F265" s="226"/>
      <c r="G265" s="226"/>
      <c r="H265" s="195"/>
      <c r="I265" s="195"/>
      <c r="J265" s="197"/>
      <c r="K265" s="334"/>
      <c r="L265" s="197"/>
      <c r="M265" s="198"/>
      <c r="N265" s="198"/>
      <c r="O265" s="198"/>
      <c r="P265" s="198"/>
      <c r="Q265" s="198"/>
      <c r="R265" s="198"/>
      <c r="S265" s="198"/>
      <c r="T265" s="198"/>
      <c r="U265" s="218"/>
      <c r="V265" s="218"/>
      <c r="W265" s="218"/>
      <c r="X265" s="218"/>
      <c r="Y265" s="218"/>
      <c r="Z265" s="218"/>
      <c r="AA265" s="218"/>
      <c r="AB265" s="218"/>
    </row>
    <row r="266" spans="1:28" ht="17" thickBot="1" x14ac:dyDescent="0.25">
      <c r="A266" s="192"/>
      <c r="B266" s="193"/>
      <c r="C266" s="218"/>
      <c r="D266" s="193"/>
      <c r="E266" s="226"/>
      <c r="F266" s="226"/>
      <c r="G266" s="226"/>
      <c r="H266" s="195"/>
      <c r="I266" s="195"/>
      <c r="J266" s="197"/>
      <c r="K266" s="334"/>
      <c r="L266" s="197"/>
      <c r="M266" s="198"/>
      <c r="N266" s="198"/>
      <c r="O266" s="198"/>
      <c r="P266" s="198"/>
      <c r="Q266" s="198"/>
      <c r="R266" s="198"/>
      <c r="S266" s="198"/>
      <c r="T266" s="198"/>
      <c r="U266" s="218"/>
      <c r="V266" s="218"/>
      <c r="W266" s="218"/>
      <c r="X266" s="218"/>
      <c r="Y266" s="218"/>
      <c r="Z266" s="218"/>
      <c r="AA266" s="218"/>
      <c r="AB266" s="218"/>
    </row>
    <row r="267" spans="1:28" ht="17" thickBot="1" x14ac:dyDescent="0.25">
      <c r="A267" s="192"/>
      <c r="B267" s="193"/>
      <c r="C267" s="218"/>
      <c r="D267" s="193"/>
      <c r="E267" s="226"/>
      <c r="F267" s="226"/>
      <c r="G267" s="226"/>
      <c r="H267" s="195"/>
      <c r="I267" s="195"/>
      <c r="J267" s="197"/>
      <c r="K267" s="334"/>
      <c r="L267" s="197"/>
      <c r="M267" s="198"/>
      <c r="N267" s="198"/>
      <c r="O267" s="198"/>
      <c r="P267" s="198"/>
      <c r="Q267" s="198"/>
      <c r="R267" s="198"/>
      <c r="S267" s="198"/>
      <c r="T267" s="198"/>
      <c r="U267" s="218"/>
      <c r="V267" s="218"/>
      <c r="W267" s="218"/>
      <c r="X267" s="218"/>
      <c r="Y267" s="218"/>
      <c r="Z267" s="218"/>
      <c r="AA267" s="218"/>
      <c r="AB267" s="218"/>
    </row>
    <row r="268" spans="1:28" ht="17" thickBot="1" x14ac:dyDescent="0.25">
      <c r="A268" s="192"/>
      <c r="B268" s="193"/>
      <c r="C268" s="218"/>
      <c r="D268" s="193"/>
      <c r="E268" s="226"/>
      <c r="F268" s="226"/>
      <c r="G268" s="226"/>
      <c r="H268" s="195"/>
      <c r="I268" s="195"/>
      <c r="J268" s="197"/>
      <c r="K268" s="334"/>
      <c r="L268" s="197"/>
      <c r="M268" s="198"/>
      <c r="N268" s="198"/>
      <c r="O268" s="198"/>
      <c r="P268" s="198"/>
      <c r="Q268" s="198"/>
      <c r="R268" s="198"/>
      <c r="S268" s="198"/>
      <c r="T268" s="198"/>
      <c r="U268" s="218"/>
      <c r="V268" s="218"/>
      <c r="W268" s="218"/>
      <c r="X268" s="218"/>
      <c r="Y268" s="218"/>
      <c r="Z268" s="218"/>
      <c r="AA268" s="218"/>
      <c r="AB268" s="218"/>
    </row>
    <row r="269" spans="1:28" ht="17" thickBot="1" x14ac:dyDescent="0.25">
      <c r="A269" s="192"/>
      <c r="B269" s="193"/>
      <c r="C269" s="218"/>
      <c r="D269" s="193"/>
      <c r="E269" s="226"/>
      <c r="F269" s="226"/>
      <c r="G269" s="226"/>
      <c r="H269" s="195"/>
      <c r="I269" s="195"/>
      <c r="J269" s="197"/>
      <c r="K269" s="334"/>
      <c r="L269" s="197"/>
      <c r="M269" s="198"/>
      <c r="N269" s="198"/>
      <c r="O269" s="198"/>
      <c r="P269" s="198"/>
      <c r="Q269" s="198"/>
      <c r="R269" s="198"/>
      <c r="S269" s="198"/>
      <c r="T269" s="198"/>
      <c r="U269" s="218"/>
      <c r="V269" s="218"/>
      <c r="W269" s="218"/>
      <c r="X269" s="218"/>
      <c r="Y269" s="218"/>
      <c r="Z269" s="218"/>
      <c r="AA269" s="218"/>
      <c r="AB269" s="218"/>
    </row>
    <row r="270" spans="1:28" ht="17" thickBot="1" x14ac:dyDescent="0.25">
      <c r="A270" s="192"/>
      <c r="B270" s="193"/>
      <c r="C270" s="218"/>
      <c r="D270" s="193"/>
      <c r="E270" s="226"/>
      <c r="F270" s="226"/>
      <c r="G270" s="226"/>
      <c r="H270" s="195"/>
      <c r="I270" s="195"/>
      <c r="J270" s="197"/>
      <c r="K270" s="334"/>
      <c r="L270" s="197"/>
      <c r="M270" s="198"/>
      <c r="N270" s="198"/>
      <c r="O270" s="198"/>
      <c r="P270" s="198"/>
      <c r="Q270" s="198"/>
      <c r="R270" s="198"/>
      <c r="S270" s="198"/>
      <c r="T270" s="198"/>
      <c r="U270" s="218"/>
      <c r="V270" s="218"/>
      <c r="W270" s="218"/>
      <c r="X270" s="218"/>
      <c r="Y270" s="218"/>
      <c r="Z270" s="218"/>
      <c r="AA270" s="218"/>
      <c r="AB270" s="218"/>
    </row>
    <row r="271" spans="1:28" ht="17" thickBot="1" x14ac:dyDescent="0.25">
      <c r="A271" s="192"/>
      <c r="B271" s="193"/>
      <c r="C271" s="218"/>
      <c r="D271" s="193"/>
      <c r="E271" s="226"/>
      <c r="F271" s="226"/>
      <c r="G271" s="226"/>
      <c r="H271" s="195"/>
      <c r="I271" s="195"/>
      <c r="J271" s="197"/>
      <c r="K271" s="334"/>
      <c r="L271" s="197"/>
      <c r="M271" s="198"/>
      <c r="N271" s="198"/>
      <c r="O271" s="198"/>
      <c r="P271" s="198"/>
      <c r="Q271" s="198"/>
      <c r="R271" s="198"/>
      <c r="S271" s="198"/>
      <c r="T271" s="198"/>
      <c r="U271" s="218"/>
      <c r="V271" s="218"/>
      <c r="W271" s="218"/>
      <c r="X271" s="218"/>
      <c r="Y271" s="218"/>
      <c r="Z271" s="218"/>
      <c r="AA271" s="218"/>
      <c r="AB271" s="218"/>
    </row>
    <row r="272" spans="1:28" ht="17" thickBot="1" x14ac:dyDescent="0.25">
      <c r="A272" s="192"/>
      <c r="B272" s="193"/>
      <c r="C272" s="218"/>
      <c r="D272" s="193"/>
      <c r="E272" s="226"/>
      <c r="F272" s="226"/>
      <c r="G272" s="226"/>
      <c r="H272" s="195"/>
      <c r="I272" s="195"/>
      <c r="J272" s="197"/>
      <c r="K272" s="334"/>
      <c r="L272" s="197"/>
      <c r="M272" s="198"/>
      <c r="N272" s="198"/>
      <c r="O272" s="198"/>
      <c r="P272" s="198"/>
      <c r="Q272" s="198"/>
      <c r="R272" s="198"/>
      <c r="S272" s="198"/>
      <c r="T272" s="198"/>
      <c r="U272" s="218"/>
      <c r="V272" s="218"/>
      <c r="W272" s="218"/>
      <c r="X272" s="218"/>
      <c r="Y272" s="218"/>
      <c r="Z272" s="218"/>
      <c r="AA272" s="218"/>
      <c r="AB272" s="218"/>
    </row>
    <row r="273" spans="1:28" ht="17" thickBot="1" x14ac:dyDescent="0.25">
      <c r="A273" s="192"/>
      <c r="B273" s="193"/>
      <c r="C273" s="218"/>
      <c r="D273" s="193"/>
      <c r="E273" s="226"/>
      <c r="F273" s="226"/>
      <c r="G273" s="226"/>
      <c r="H273" s="195"/>
      <c r="I273" s="195"/>
      <c r="J273" s="197"/>
      <c r="K273" s="334"/>
      <c r="L273" s="197"/>
      <c r="M273" s="198"/>
      <c r="N273" s="198"/>
      <c r="O273" s="198"/>
      <c r="P273" s="198"/>
      <c r="Q273" s="198"/>
      <c r="R273" s="198"/>
      <c r="S273" s="198"/>
      <c r="T273" s="198"/>
      <c r="U273" s="218"/>
      <c r="V273" s="218"/>
      <c r="W273" s="218"/>
      <c r="X273" s="218"/>
      <c r="Y273" s="218"/>
      <c r="Z273" s="218"/>
      <c r="AA273" s="218"/>
      <c r="AB273" s="218"/>
    </row>
    <row r="274" spans="1:28" ht="17" thickBot="1" x14ac:dyDescent="0.25">
      <c r="A274" s="192"/>
      <c r="B274" s="193"/>
      <c r="C274" s="218"/>
      <c r="D274" s="193"/>
      <c r="E274" s="226"/>
      <c r="F274" s="226"/>
      <c r="G274" s="226"/>
      <c r="H274" s="195"/>
      <c r="I274" s="195"/>
      <c r="J274" s="197"/>
      <c r="K274" s="334"/>
      <c r="L274" s="197"/>
      <c r="M274" s="198"/>
      <c r="N274" s="198"/>
      <c r="O274" s="198"/>
      <c r="P274" s="198"/>
      <c r="Q274" s="198"/>
      <c r="R274" s="198"/>
      <c r="S274" s="198"/>
      <c r="T274" s="198"/>
      <c r="U274" s="218"/>
      <c r="V274" s="218"/>
      <c r="W274" s="218"/>
      <c r="X274" s="218"/>
      <c r="Y274" s="218"/>
      <c r="Z274" s="218"/>
      <c r="AA274" s="218"/>
      <c r="AB274" s="218"/>
    </row>
    <row r="275" spans="1:28" ht="17" thickBot="1" x14ac:dyDescent="0.25">
      <c r="A275" s="192"/>
      <c r="B275" s="193"/>
      <c r="C275" s="218"/>
      <c r="D275" s="193"/>
      <c r="E275" s="226"/>
      <c r="F275" s="226"/>
      <c r="G275" s="226"/>
      <c r="H275" s="195"/>
      <c r="I275" s="195"/>
      <c r="J275" s="197"/>
      <c r="K275" s="334"/>
      <c r="L275" s="197"/>
      <c r="M275" s="198"/>
      <c r="N275" s="198"/>
      <c r="O275" s="198"/>
      <c r="P275" s="198"/>
      <c r="Q275" s="198"/>
      <c r="R275" s="198"/>
      <c r="S275" s="198"/>
      <c r="T275" s="198"/>
      <c r="U275" s="218"/>
      <c r="V275" s="218"/>
      <c r="W275" s="218"/>
      <c r="X275" s="218"/>
      <c r="Y275" s="218"/>
      <c r="Z275" s="218"/>
      <c r="AA275" s="218"/>
      <c r="AB275" s="218"/>
    </row>
    <row r="276" spans="1:28" ht="17" thickBot="1" x14ac:dyDescent="0.25">
      <c r="A276" s="192"/>
      <c r="B276" s="193"/>
      <c r="C276" s="218"/>
      <c r="D276" s="193"/>
      <c r="E276" s="226"/>
      <c r="F276" s="226"/>
      <c r="G276" s="226"/>
      <c r="H276" s="195"/>
      <c r="I276" s="195"/>
      <c r="J276" s="197"/>
      <c r="K276" s="334"/>
      <c r="L276" s="197"/>
      <c r="M276" s="198"/>
      <c r="N276" s="198"/>
      <c r="O276" s="198"/>
      <c r="P276" s="198"/>
      <c r="Q276" s="198"/>
      <c r="R276" s="198"/>
      <c r="S276" s="198"/>
      <c r="T276" s="198"/>
      <c r="U276" s="218"/>
      <c r="V276" s="218"/>
      <c r="W276" s="218"/>
      <c r="X276" s="218"/>
      <c r="Y276" s="218"/>
      <c r="Z276" s="218"/>
      <c r="AA276" s="218"/>
      <c r="AB276" s="218"/>
    </row>
    <row r="277" spans="1:28" ht="17" thickBot="1" x14ac:dyDescent="0.25">
      <c r="A277" s="192"/>
      <c r="B277" s="193"/>
      <c r="C277" s="218"/>
      <c r="D277" s="193"/>
      <c r="E277" s="226"/>
      <c r="F277" s="226"/>
      <c r="G277" s="226"/>
      <c r="H277" s="195"/>
      <c r="I277" s="195"/>
      <c r="J277" s="197"/>
      <c r="K277" s="334"/>
      <c r="L277" s="197"/>
      <c r="M277" s="198"/>
      <c r="N277" s="198"/>
      <c r="O277" s="198"/>
      <c r="P277" s="198"/>
      <c r="Q277" s="198"/>
      <c r="R277" s="198"/>
      <c r="S277" s="198"/>
      <c r="T277" s="198"/>
      <c r="U277" s="218"/>
      <c r="V277" s="218"/>
      <c r="W277" s="218"/>
      <c r="X277" s="218"/>
      <c r="Y277" s="218"/>
      <c r="Z277" s="218"/>
      <c r="AA277" s="218"/>
      <c r="AB277" s="218"/>
    </row>
    <row r="278" spans="1:28" ht="17" thickBot="1" x14ac:dyDescent="0.25">
      <c r="A278" s="192"/>
      <c r="B278" s="193"/>
      <c r="C278" s="218"/>
      <c r="D278" s="193"/>
      <c r="E278" s="226"/>
      <c r="F278" s="226"/>
      <c r="G278" s="226"/>
      <c r="H278" s="195"/>
      <c r="I278" s="195"/>
      <c r="J278" s="197"/>
      <c r="K278" s="334"/>
      <c r="L278" s="197"/>
      <c r="M278" s="198"/>
      <c r="N278" s="198"/>
      <c r="O278" s="198"/>
      <c r="P278" s="198"/>
      <c r="Q278" s="198"/>
      <c r="R278" s="198"/>
      <c r="S278" s="198"/>
      <c r="T278" s="198"/>
      <c r="U278" s="218"/>
      <c r="V278" s="218"/>
      <c r="W278" s="218"/>
      <c r="X278" s="218"/>
      <c r="Y278" s="218"/>
      <c r="Z278" s="218"/>
      <c r="AA278" s="218"/>
      <c r="AB278" s="218"/>
    </row>
    <row r="279" spans="1:28" ht="17" thickBot="1" x14ac:dyDescent="0.25">
      <c r="A279" s="192"/>
      <c r="B279" s="193"/>
      <c r="C279" s="218"/>
      <c r="D279" s="193"/>
      <c r="E279" s="226"/>
      <c r="F279" s="226"/>
      <c r="G279" s="226"/>
      <c r="H279" s="195"/>
      <c r="I279" s="195"/>
      <c r="J279" s="197"/>
      <c r="K279" s="334"/>
      <c r="L279" s="197"/>
      <c r="M279" s="198"/>
      <c r="N279" s="198"/>
      <c r="O279" s="198"/>
      <c r="P279" s="198"/>
      <c r="Q279" s="198"/>
      <c r="R279" s="198"/>
      <c r="S279" s="198"/>
      <c r="T279" s="198"/>
      <c r="U279" s="218"/>
      <c r="V279" s="218"/>
      <c r="W279" s="218"/>
      <c r="X279" s="218"/>
      <c r="Y279" s="218"/>
      <c r="Z279" s="218"/>
      <c r="AA279" s="218"/>
      <c r="AB279" s="218"/>
    </row>
    <row r="280" spans="1:28" ht="17" thickBot="1" x14ac:dyDescent="0.25">
      <c r="A280" s="192"/>
      <c r="B280" s="193"/>
      <c r="C280" s="218"/>
      <c r="D280" s="193"/>
      <c r="E280" s="226"/>
      <c r="F280" s="226"/>
      <c r="G280" s="226"/>
      <c r="H280" s="195"/>
      <c r="I280" s="195"/>
      <c r="J280" s="197"/>
      <c r="K280" s="334"/>
      <c r="L280" s="197"/>
      <c r="M280" s="198"/>
      <c r="N280" s="198"/>
      <c r="O280" s="198"/>
      <c r="P280" s="198"/>
      <c r="Q280" s="198"/>
      <c r="R280" s="198"/>
      <c r="S280" s="198"/>
      <c r="T280" s="198"/>
      <c r="U280" s="218"/>
      <c r="V280" s="218"/>
      <c r="W280" s="218"/>
      <c r="X280" s="218"/>
      <c r="Y280" s="218"/>
      <c r="Z280" s="218"/>
      <c r="AA280" s="218"/>
      <c r="AB280" s="218"/>
    </row>
    <row r="281" spans="1:28" ht="17" thickBot="1" x14ac:dyDescent="0.25">
      <c r="A281" s="192"/>
      <c r="B281" s="193"/>
      <c r="C281" s="218"/>
      <c r="D281" s="193"/>
      <c r="E281" s="226"/>
      <c r="F281" s="226"/>
      <c r="G281" s="226"/>
      <c r="H281" s="195"/>
      <c r="I281" s="195"/>
      <c r="J281" s="197"/>
      <c r="K281" s="334"/>
      <c r="L281" s="197"/>
      <c r="M281" s="198"/>
      <c r="N281" s="198"/>
      <c r="O281" s="198"/>
      <c r="P281" s="198"/>
      <c r="Q281" s="198"/>
      <c r="R281" s="198"/>
      <c r="S281" s="198"/>
      <c r="T281" s="198"/>
      <c r="U281" s="218"/>
      <c r="V281" s="218"/>
      <c r="W281" s="218"/>
      <c r="X281" s="218"/>
      <c r="Y281" s="218"/>
      <c r="Z281" s="218"/>
      <c r="AA281" s="218"/>
      <c r="AB281" s="218"/>
    </row>
    <row r="282" spans="1:28" ht="17" thickBot="1" x14ac:dyDescent="0.25">
      <c r="A282" s="192"/>
      <c r="B282" s="193"/>
      <c r="C282" s="218"/>
      <c r="D282" s="193"/>
      <c r="E282" s="226"/>
      <c r="F282" s="226"/>
      <c r="G282" s="226"/>
      <c r="H282" s="195"/>
      <c r="I282" s="195"/>
      <c r="J282" s="197"/>
      <c r="K282" s="334"/>
      <c r="L282" s="197"/>
      <c r="M282" s="198"/>
      <c r="N282" s="198"/>
      <c r="O282" s="198"/>
      <c r="P282" s="198"/>
      <c r="Q282" s="198"/>
      <c r="R282" s="198"/>
      <c r="S282" s="198"/>
      <c r="T282" s="198"/>
      <c r="U282" s="218"/>
      <c r="V282" s="218"/>
      <c r="W282" s="218"/>
      <c r="X282" s="218"/>
      <c r="Y282" s="218"/>
      <c r="Z282" s="218"/>
      <c r="AA282" s="218"/>
      <c r="AB282" s="218"/>
    </row>
    <row r="283" spans="1:28" ht="17" thickBot="1" x14ac:dyDescent="0.25">
      <c r="A283" s="192"/>
      <c r="B283" s="193"/>
      <c r="C283" s="218"/>
      <c r="D283" s="193"/>
      <c r="E283" s="226"/>
      <c r="F283" s="226"/>
      <c r="G283" s="226"/>
      <c r="H283" s="195"/>
      <c r="I283" s="195"/>
      <c r="J283" s="197"/>
      <c r="K283" s="334"/>
      <c r="L283" s="197"/>
      <c r="M283" s="198"/>
      <c r="N283" s="198"/>
      <c r="O283" s="198"/>
      <c r="P283" s="198"/>
      <c r="Q283" s="198"/>
      <c r="R283" s="198"/>
      <c r="S283" s="198"/>
      <c r="T283" s="198"/>
      <c r="U283" s="218"/>
      <c r="V283" s="218"/>
      <c r="W283" s="218"/>
      <c r="X283" s="218"/>
      <c r="Y283" s="218"/>
      <c r="Z283" s="218"/>
      <c r="AA283" s="218"/>
      <c r="AB283" s="218"/>
    </row>
    <row r="284" spans="1:28" ht="17" thickBot="1" x14ac:dyDescent="0.25">
      <c r="A284" s="192"/>
      <c r="B284" s="193"/>
      <c r="C284" s="218"/>
      <c r="D284" s="193"/>
      <c r="E284" s="226"/>
      <c r="F284" s="226"/>
      <c r="G284" s="226"/>
      <c r="H284" s="195"/>
      <c r="I284" s="195"/>
      <c r="J284" s="197"/>
      <c r="K284" s="334"/>
      <c r="L284" s="197"/>
      <c r="M284" s="198"/>
      <c r="N284" s="198"/>
      <c r="O284" s="198"/>
      <c r="P284" s="198"/>
      <c r="Q284" s="198"/>
      <c r="R284" s="198"/>
      <c r="S284" s="198"/>
      <c r="T284" s="198"/>
      <c r="U284" s="218"/>
      <c r="V284" s="218"/>
      <c r="W284" s="218"/>
      <c r="X284" s="218"/>
      <c r="Y284" s="218"/>
      <c r="Z284" s="218"/>
      <c r="AA284" s="218"/>
      <c r="AB284" s="218"/>
    </row>
    <row r="285" spans="1:28" ht="17" thickBot="1" x14ac:dyDescent="0.25">
      <c r="A285" s="192"/>
      <c r="B285" s="193"/>
      <c r="C285" s="218"/>
      <c r="D285" s="193"/>
      <c r="E285" s="226"/>
      <c r="F285" s="226"/>
      <c r="G285" s="226"/>
      <c r="H285" s="195"/>
      <c r="I285" s="195"/>
      <c r="J285" s="197"/>
      <c r="K285" s="334"/>
      <c r="L285" s="197"/>
      <c r="M285" s="198"/>
      <c r="N285" s="198"/>
      <c r="O285" s="198"/>
      <c r="P285" s="198"/>
      <c r="Q285" s="198"/>
      <c r="R285" s="198"/>
      <c r="S285" s="198"/>
      <c r="T285" s="198"/>
      <c r="U285" s="218"/>
      <c r="V285" s="218"/>
      <c r="W285" s="218"/>
      <c r="X285" s="218"/>
      <c r="Y285" s="218"/>
      <c r="Z285" s="218"/>
      <c r="AA285" s="218"/>
      <c r="AB285" s="218"/>
    </row>
    <row r="286" spans="1:28" ht="17" thickBot="1" x14ac:dyDescent="0.25">
      <c r="A286" s="192"/>
      <c r="B286" s="193"/>
      <c r="C286" s="218"/>
      <c r="D286" s="193"/>
      <c r="E286" s="226"/>
      <c r="F286" s="226"/>
      <c r="G286" s="226"/>
      <c r="H286" s="195"/>
      <c r="I286" s="195"/>
      <c r="J286" s="197"/>
      <c r="K286" s="334"/>
      <c r="L286" s="197"/>
      <c r="M286" s="198"/>
      <c r="N286" s="198"/>
      <c r="O286" s="198"/>
      <c r="P286" s="198"/>
      <c r="Q286" s="198"/>
      <c r="R286" s="198"/>
      <c r="S286" s="198"/>
      <c r="T286" s="198"/>
      <c r="U286" s="218"/>
      <c r="V286" s="218"/>
      <c r="W286" s="218"/>
      <c r="X286" s="218"/>
      <c r="Y286" s="218"/>
      <c r="Z286" s="218"/>
      <c r="AA286" s="218"/>
      <c r="AB286" s="218"/>
    </row>
    <row r="287" spans="1:28" ht="17" thickBot="1" x14ac:dyDescent="0.25">
      <c r="A287" s="192"/>
      <c r="B287" s="193"/>
      <c r="C287" s="218"/>
      <c r="D287" s="193"/>
      <c r="E287" s="226"/>
      <c r="F287" s="226"/>
      <c r="G287" s="226"/>
      <c r="H287" s="195"/>
      <c r="I287" s="195"/>
      <c r="J287" s="197"/>
      <c r="K287" s="334"/>
      <c r="L287" s="197"/>
      <c r="M287" s="198"/>
      <c r="N287" s="198"/>
      <c r="O287" s="198"/>
      <c r="P287" s="198"/>
      <c r="Q287" s="198"/>
      <c r="R287" s="198"/>
      <c r="S287" s="198"/>
      <c r="T287" s="198"/>
      <c r="U287" s="218"/>
      <c r="V287" s="218"/>
      <c r="W287" s="218"/>
      <c r="X287" s="218"/>
      <c r="Y287" s="218"/>
      <c r="Z287" s="218"/>
      <c r="AA287" s="218"/>
      <c r="AB287" s="218"/>
    </row>
    <row r="288" spans="1:28" ht="17" thickBot="1" x14ac:dyDescent="0.25">
      <c r="A288" s="192"/>
      <c r="B288" s="193"/>
      <c r="C288" s="218"/>
      <c r="D288" s="193"/>
      <c r="E288" s="226"/>
      <c r="F288" s="226"/>
      <c r="G288" s="226"/>
      <c r="H288" s="195"/>
      <c r="I288" s="195"/>
      <c r="J288" s="197"/>
      <c r="K288" s="334"/>
      <c r="L288" s="197"/>
      <c r="M288" s="198"/>
      <c r="N288" s="198"/>
      <c r="O288" s="198"/>
      <c r="P288" s="198"/>
      <c r="Q288" s="198"/>
      <c r="R288" s="198"/>
      <c r="S288" s="198"/>
      <c r="T288" s="198"/>
      <c r="U288" s="218"/>
      <c r="V288" s="218"/>
      <c r="W288" s="218"/>
      <c r="X288" s="218"/>
      <c r="Y288" s="218"/>
      <c r="Z288" s="218"/>
      <c r="AA288" s="218"/>
      <c r="AB288" s="218"/>
    </row>
    <row r="289" spans="1:28" ht="17" thickBot="1" x14ac:dyDescent="0.25">
      <c r="A289" s="192"/>
      <c r="B289" s="193"/>
      <c r="C289" s="218"/>
      <c r="D289" s="193"/>
      <c r="E289" s="226"/>
      <c r="F289" s="226"/>
      <c r="G289" s="226"/>
      <c r="H289" s="195"/>
      <c r="I289" s="195"/>
      <c r="J289" s="197"/>
      <c r="K289" s="334"/>
      <c r="L289" s="197"/>
      <c r="M289" s="198"/>
      <c r="N289" s="198"/>
      <c r="O289" s="198"/>
      <c r="P289" s="198"/>
      <c r="Q289" s="198"/>
      <c r="R289" s="198"/>
      <c r="S289" s="198"/>
      <c r="T289" s="198"/>
      <c r="U289" s="218"/>
      <c r="V289" s="218"/>
      <c r="W289" s="218"/>
      <c r="X289" s="218"/>
      <c r="Y289" s="218"/>
      <c r="Z289" s="218"/>
      <c r="AA289" s="218"/>
      <c r="AB289" s="218"/>
    </row>
    <row r="290" spans="1:28" ht="17" thickBot="1" x14ac:dyDescent="0.25">
      <c r="A290" s="192"/>
      <c r="B290" s="193"/>
      <c r="C290" s="218"/>
      <c r="D290" s="193"/>
      <c r="E290" s="226"/>
      <c r="F290" s="226"/>
      <c r="G290" s="226"/>
      <c r="H290" s="195"/>
      <c r="I290" s="195"/>
      <c r="J290" s="197"/>
      <c r="K290" s="334"/>
      <c r="L290" s="197"/>
      <c r="M290" s="198"/>
      <c r="N290" s="198"/>
      <c r="O290" s="198"/>
      <c r="P290" s="198"/>
      <c r="Q290" s="198"/>
      <c r="R290" s="198"/>
      <c r="S290" s="198"/>
      <c r="T290" s="198"/>
      <c r="U290" s="218"/>
      <c r="V290" s="218"/>
      <c r="W290" s="218"/>
      <c r="X290" s="218"/>
      <c r="Y290" s="218"/>
      <c r="Z290" s="218"/>
      <c r="AA290" s="218"/>
      <c r="AB290" s="218"/>
    </row>
    <row r="291" spans="1:28" ht="17" thickBot="1" x14ac:dyDescent="0.25">
      <c r="A291" s="192"/>
      <c r="B291" s="193"/>
      <c r="C291" s="218"/>
      <c r="D291" s="193"/>
      <c r="E291" s="226"/>
      <c r="F291" s="226"/>
      <c r="G291" s="226"/>
      <c r="H291" s="195"/>
      <c r="I291" s="195"/>
      <c r="J291" s="197"/>
      <c r="K291" s="334"/>
      <c r="L291" s="197"/>
      <c r="M291" s="198"/>
      <c r="N291" s="198"/>
      <c r="O291" s="198"/>
      <c r="P291" s="198"/>
      <c r="Q291" s="198"/>
      <c r="R291" s="198"/>
      <c r="S291" s="198"/>
      <c r="T291" s="198"/>
      <c r="U291" s="218"/>
      <c r="V291" s="218"/>
      <c r="W291" s="218"/>
      <c r="X291" s="218"/>
      <c r="Y291" s="218"/>
      <c r="Z291" s="218"/>
      <c r="AA291" s="218"/>
      <c r="AB291" s="218"/>
    </row>
    <row r="292" spans="1:28" ht="17" thickBot="1" x14ac:dyDescent="0.25">
      <c r="A292" s="192"/>
      <c r="B292" s="193"/>
      <c r="C292" s="218"/>
      <c r="D292" s="193"/>
      <c r="E292" s="226"/>
      <c r="F292" s="226"/>
      <c r="G292" s="226"/>
      <c r="H292" s="195"/>
      <c r="I292" s="195"/>
      <c r="J292" s="197"/>
      <c r="K292" s="334"/>
      <c r="L292" s="197"/>
      <c r="M292" s="198"/>
      <c r="N292" s="198"/>
      <c r="O292" s="198"/>
      <c r="P292" s="198"/>
      <c r="Q292" s="198"/>
      <c r="R292" s="198"/>
      <c r="S292" s="198"/>
      <c r="T292" s="198"/>
      <c r="U292" s="218"/>
      <c r="V292" s="218"/>
      <c r="W292" s="218"/>
      <c r="X292" s="218"/>
      <c r="Y292" s="218"/>
      <c r="Z292" s="218"/>
      <c r="AA292" s="218"/>
      <c r="AB292" s="218"/>
    </row>
    <row r="293" spans="1:28" ht="17" thickBot="1" x14ac:dyDescent="0.25">
      <c r="A293" s="192"/>
      <c r="B293" s="193"/>
      <c r="C293" s="218"/>
      <c r="D293" s="193"/>
      <c r="E293" s="226"/>
      <c r="F293" s="226"/>
      <c r="G293" s="226"/>
      <c r="H293" s="195"/>
      <c r="I293" s="195"/>
      <c r="J293" s="197"/>
      <c r="K293" s="334"/>
      <c r="L293" s="197"/>
      <c r="M293" s="198"/>
      <c r="N293" s="198"/>
      <c r="O293" s="198"/>
      <c r="P293" s="198"/>
      <c r="Q293" s="198"/>
      <c r="R293" s="198"/>
      <c r="S293" s="198"/>
      <c r="T293" s="198"/>
      <c r="U293" s="218"/>
      <c r="V293" s="218"/>
      <c r="W293" s="218"/>
      <c r="X293" s="218"/>
      <c r="Y293" s="218"/>
      <c r="Z293" s="218"/>
      <c r="AA293" s="218"/>
      <c r="AB293" s="218"/>
    </row>
    <row r="294" spans="1:28" ht="17" thickBot="1" x14ac:dyDescent="0.25">
      <c r="A294" s="192"/>
      <c r="B294" s="193"/>
      <c r="C294" s="218"/>
      <c r="D294" s="193"/>
      <c r="E294" s="226"/>
      <c r="F294" s="226"/>
      <c r="G294" s="226"/>
      <c r="H294" s="195"/>
      <c r="I294" s="195"/>
      <c r="J294" s="197"/>
      <c r="K294" s="334"/>
      <c r="L294" s="197"/>
      <c r="M294" s="198"/>
      <c r="N294" s="198"/>
      <c r="O294" s="198"/>
      <c r="P294" s="198"/>
      <c r="Q294" s="198"/>
      <c r="R294" s="198"/>
      <c r="S294" s="198"/>
      <c r="T294" s="198"/>
      <c r="U294" s="218"/>
      <c r="V294" s="218"/>
      <c r="W294" s="218"/>
      <c r="X294" s="218"/>
      <c r="Y294" s="218"/>
      <c r="Z294" s="218"/>
      <c r="AA294" s="218"/>
      <c r="AB294" s="218"/>
    </row>
    <row r="295" spans="1:28" ht="17" thickBot="1" x14ac:dyDescent="0.25">
      <c r="A295" s="192"/>
      <c r="B295" s="193"/>
      <c r="C295" s="218"/>
      <c r="D295" s="193"/>
      <c r="E295" s="226"/>
      <c r="F295" s="226"/>
      <c r="G295" s="226"/>
      <c r="H295" s="195"/>
      <c r="I295" s="195"/>
      <c r="J295" s="197"/>
      <c r="K295" s="334"/>
      <c r="L295" s="197"/>
      <c r="M295" s="198"/>
      <c r="N295" s="198"/>
      <c r="O295" s="198"/>
      <c r="P295" s="198"/>
      <c r="Q295" s="198"/>
      <c r="R295" s="198"/>
      <c r="S295" s="198"/>
      <c r="T295" s="198"/>
      <c r="U295" s="218"/>
      <c r="V295" s="218"/>
      <c r="W295" s="218"/>
      <c r="X295" s="218"/>
      <c r="Y295" s="218"/>
      <c r="Z295" s="218"/>
      <c r="AA295" s="218"/>
      <c r="AB295" s="218"/>
    </row>
    <row r="296" spans="1:28" ht="17" thickBot="1" x14ac:dyDescent="0.25">
      <c r="A296" s="192"/>
      <c r="B296" s="193"/>
      <c r="C296" s="218"/>
      <c r="D296" s="193"/>
      <c r="E296" s="226"/>
      <c r="F296" s="226"/>
      <c r="G296" s="226"/>
      <c r="H296" s="195"/>
      <c r="I296" s="195"/>
      <c r="J296" s="197"/>
      <c r="K296" s="334"/>
      <c r="L296" s="197"/>
      <c r="M296" s="198"/>
      <c r="N296" s="198"/>
      <c r="O296" s="198"/>
      <c r="P296" s="198"/>
      <c r="Q296" s="198"/>
      <c r="R296" s="198"/>
      <c r="S296" s="198"/>
      <c r="T296" s="198"/>
      <c r="U296" s="218"/>
      <c r="V296" s="218"/>
      <c r="W296" s="218"/>
      <c r="X296" s="218"/>
      <c r="Y296" s="218"/>
      <c r="Z296" s="218"/>
      <c r="AA296" s="218"/>
      <c r="AB296" s="218"/>
    </row>
    <row r="297" spans="1:28" ht="17" thickBot="1" x14ac:dyDescent="0.25">
      <c r="A297" s="192"/>
      <c r="B297" s="193"/>
      <c r="C297" s="218"/>
      <c r="D297" s="193"/>
      <c r="E297" s="226"/>
      <c r="F297" s="226"/>
      <c r="G297" s="226"/>
      <c r="H297" s="195"/>
      <c r="I297" s="195"/>
      <c r="J297" s="197"/>
      <c r="K297" s="334"/>
      <c r="L297" s="197"/>
      <c r="M297" s="198"/>
      <c r="N297" s="198"/>
      <c r="O297" s="198"/>
      <c r="P297" s="198"/>
      <c r="Q297" s="198"/>
      <c r="R297" s="198"/>
      <c r="S297" s="198"/>
      <c r="T297" s="198"/>
      <c r="U297" s="218"/>
      <c r="V297" s="218"/>
      <c r="W297" s="218"/>
      <c r="X297" s="218"/>
      <c r="Y297" s="218"/>
      <c r="Z297" s="218"/>
      <c r="AA297" s="218"/>
      <c r="AB297" s="218"/>
    </row>
    <row r="298" spans="1:28" ht="17" thickBot="1" x14ac:dyDescent="0.25">
      <c r="A298" s="192"/>
      <c r="B298" s="193"/>
      <c r="C298" s="218"/>
      <c r="D298" s="193"/>
      <c r="E298" s="226"/>
      <c r="F298" s="226"/>
      <c r="G298" s="226"/>
      <c r="H298" s="195"/>
      <c r="I298" s="195"/>
      <c r="J298" s="197"/>
      <c r="K298" s="334"/>
      <c r="L298" s="197"/>
      <c r="M298" s="198"/>
      <c r="N298" s="198"/>
      <c r="O298" s="198"/>
      <c r="P298" s="198"/>
      <c r="Q298" s="198"/>
      <c r="R298" s="198"/>
      <c r="S298" s="198"/>
      <c r="T298" s="198"/>
      <c r="U298" s="218"/>
      <c r="V298" s="218"/>
      <c r="W298" s="218"/>
      <c r="X298" s="218"/>
      <c r="Y298" s="218"/>
      <c r="Z298" s="218"/>
      <c r="AA298" s="218"/>
      <c r="AB298" s="218"/>
    </row>
    <row r="299" spans="1:28" ht="17" thickBot="1" x14ac:dyDescent="0.25">
      <c r="A299" s="192"/>
      <c r="B299" s="193"/>
      <c r="C299" s="218"/>
      <c r="D299" s="193"/>
      <c r="E299" s="226"/>
      <c r="F299" s="226"/>
      <c r="G299" s="226"/>
      <c r="H299" s="195"/>
      <c r="I299" s="195"/>
      <c r="J299" s="197"/>
      <c r="K299" s="334"/>
      <c r="L299" s="197"/>
      <c r="M299" s="198"/>
      <c r="N299" s="198"/>
      <c r="O299" s="198"/>
      <c r="P299" s="198"/>
      <c r="Q299" s="198"/>
      <c r="R299" s="198"/>
      <c r="S299" s="198"/>
      <c r="T299" s="198"/>
      <c r="U299" s="218"/>
      <c r="V299" s="218"/>
      <c r="W299" s="218"/>
      <c r="X299" s="218"/>
      <c r="Y299" s="218"/>
      <c r="Z299" s="218"/>
      <c r="AA299" s="218"/>
      <c r="AB299" s="218"/>
    </row>
    <row r="300" spans="1:28" ht="17" thickBot="1" x14ac:dyDescent="0.25">
      <c r="A300" s="192"/>
      <c r="B300" s="193"/>
      <c r="C300" s="218"/>
      <c r="D300" s="193"/>
      <c r="E300" s="226"/>
      <c r="F300" s="226"/>
      <c r="G300" s="226"/>
      <c r="H300" s="195"/>
      <c r="I300" s="195"/>
      <c r="J300" s="197"/>
      <c r="K300" s="334"/>
      <c r="L300" s="197"/>
      <c r="M300" s="198"/>
      <c r="N300" s="198"/>
      <c r="O300" s="198"/>
      <c r="P300" s="198"/>
      <c r="Q300" s="198"/>
      <c r="R300" s="198"/>
      <c r="S300" s="198"/>
      <c r="T300" s="198"/>
      <c r="U300" s="218"/>
      <c r="V300" s="218"/>
      <c r="W300" s="218"/>
      <c r="X300" s="218"/>
      <c r="Y300" s="218"/>
      <c r="Z300" s="218"/>
      <c r="AA300" s="218"/>
      <c r="AB300" s="218"/>
    </row>
    <row r="301" spans="1:28" ht="17" thickBot="1" x14ac:dyDescent="0.25">
      <c r="A301" s="192"/>
      <c r="B301" s="193"/>
      <c r="C301" s="218"/>
      <c r="D301" s="193"/>
      <c r="E301" s="226"/>
      <c r="F301" s="226"/>
      <c r="G301" s="226"/>
      <c r="H301" s="195"/>
      <c r="I301" s="195"/>
      <c r="J301" s="197"/>
      <c r="K301" s="334"/>
      <c r="L301" s="197"/>
      <c r="M301" s="198"/>
      <c r="N301" s="198"/>
      <c r="O301" s="198"/>
      <c r="P301" s="198"/>
      <c r="Q301" s="198"/>
      <c r="R301" s="198"/>
      <c r="S301" s="198"/>
      <c r="T301" s="198"/>
      <c r="U301" s="218"/>
      <c r="V301" s="218"/>
      <c r="W301" s="218"/>
      <c r="X301" s="218"/>
      <c r="Y301" s="218"/>
      <c r="Z301" s="218"/>
      <c r="AA301" s="218"/>
      <c r="AB301" s="218"/>
    </row>
    <row r="302" spans="1:28" ht="17" thickBot="1" x14ac:dyDescent="0.25">
      <c r="A302" s="192"/>
      <c r="B302" s="193"/>
      <c r="C302" s="218"/>
      <c r="D302" s="193"/>
      <c r="E302" s="226"/>
      <c r="F302" s="226"/>
      <c r="G302" s="226"/>
      <c r="H302" s="195"/>
      <c r="I302" s="195"/>
      <c r="J302" s="197"/>
      <c r="K302" s="334"/>
      <c r="L302" s="197"/>
      <c r="M302" s="198"/>
      <c r="N302" s="198"/>
      <c r="O302" s="198"/>
      <c r="P302" s="198"/>
      <c r="Q302" s="198"/>
      <c r="R302" s="198"/>
      <c r="S302" s="198"/>
      <c r="T302" s="198"/>
      <c r="U302" s="218"/>
      <c r="V302" s="218"/>
      <c r="W302" s="218"/>
      <c r="X302" s="218"/>
      <c r="Y302" s="218"/>
      <c r="Z302" s="218"/>
      <c r="AA302" s="218"/>
      <c r="AB302" s="218"/>
    </row>
    <row r="303" spans="1:28" ht="17" thickBot="1" x14ac:dyDescent="0.25">
      <c r="A303" s="192"/>
      <c r="B303" s="193"/>
      <c r="C303" s="218"/>
      <c r="D303" s="193"/>
      <c r="E303" s="226"/>
      <c r="F303" s="226"/>
      <c r="G303" s="226"/>
      <c r="H303" s="195"/>
      <c r="I303" s="195"/>
      <c r="J303" s="197"/>
      <c r="K303" s="334"/>
      <c r="L303" s="197"/>
      <c r="M303" s="198"/>
      <c r="N303" s="198"/>
      <c r="O303" s="198"/>
      <c r="P303" s="198"/>
      <c r="Q303" s="198"/>
      <c r="R303" s="198"/>
      <c r="S303" s="198"/>
      <c r="T303" s="198"/>
      <c r="U303" s="218"/>
      <c r="V303" s="218"/>
      <c r="W303" s="218"/>
      <c r="X303" s="218"/>
      <c r="Y303" s="218"/>
      <c r="Z303" s="218"/>
      <c r="AA303" s="218"/>
      <c r="AB303" s="218"/>
    </row>
    <row r="304" spans="1:28" ht="17" thickBot="1" x14ac:dyDescent="0.25">
      <c r="A304" s="192"/>
      <c r="B304" s="193"/>
      <c r="C304" s="218"/>
      <c r="D304" s="193"/>
      <c r="E304" s="226"/>
      <c r="F304" s="226"/>
      <c r="G304" s="226"/>
      <c r="H304" s="195"/>
      <c r="I304" s="195"/>
      <c r="J304" s="197"/>
      <c r="K304" s="334"/>
      <c r="L304" s="197"/>
      <c r="M304" s="198"/>
      <c r="N304" s="198"/>
      <c r="O304" s="198"/>
      <c r="P304" s="198"/>
      <c r="Q304" s="198"/>
      <c r="R304" s="198"/>
      <c r="S304" s="198"/>
      <c r="T304" s="198"/>
      <c r="U304" s="218"/>
      <c r="V304" s="218"/>
      <c r="W304" s="218"/>
      <c r="X304" s="218"/>
      <c r="Y304" s="218"/>
      <c r="Z304" s="218"/>
      <c r="AA304" s="218"/>
      <c r="AB304" s="218"/>
    </row>
    <row r="305" spans="1:28" ht="17" thickBot="1" x14ac:dyDescent="0.25">
      <c r="A305" s="192"/>
      <c r="B305" s="193"/>
      <c r="C305" s="218"/>
      <c r="D305" s="193"/>
      <c r="E305" s="226"/>
      <c r="F305" s="226"/>
      <c r="G305" s="226"/>
      <c r="H305" s="195"/>
      <c r="I305" s="195"/>
      <c r="J305" s="197"/>
      <c r="K305" s="334"/>
      <c r="L305" s="197"/>
      <c r="M305" s="198"/>
      <c r="N305" s="198"/>
      <c r="O305" s="198"/>
      <c r="P305" s="198"/>
      <c r="Q305" s="198"/>
      <c r="R305" s="198"/>
      <c r="S305" s="198"/>
      <c r="T305" s="198"/>
      <c r="U305" s="218"/>
      <c r="V305" s="218"/>
      <c r="W305" s="218"/>
      <c r="X305" s="218"/>
      <c r="Y305" s="218"/>
      <c r="Z305" s="218"/>
      <c r="AA305" s="218"/>
      <c r="AB305" s="218"/>
    </row>
    <row r="306" spans="1:28" ht="17" thickBot="1" x14ac:dyDescent="0.25">
      <c r="A306" s="192"/>
      <c r="B306" s="193"/>
      <c r="C306" s="218"/>
      <c r="D306" s="193"/>
      <c r="E306" s="226"/>
      <c r="F306" s="226"/>
      <c r="G306" s="226"/>
      <c r="H306" s="195"/>
      <c r="I306" s="195"/>
      <c r="J306" s="197"/>
      <c r="K306" s="334"/>
      <c r="L306" s="197"/>
      <c r="M306" s="198"/>
      <c r="N306" s="198"/>
      <c r="O306" s="198"/>
      <c r="P306" s="198"/>
      <c r="Q306" s="198"/>
      <c r="R306" s="198"/>
      <c r="S306" s="198"/>
      <c r="T306" s="198"/>
      <c r="U306" s="218"/>
      <c r="V306" s="218"/>
      <c r="W306" s="218"/>
      <c r="X306" s="218"/>
      <c r="Y306" s="218"/>
      <c r="Z306" s="218"/>
      <c r="AA306" s="218"/>
      <c r="AB306" s="218"/>
    </row>
    <row r="307" spans="1:28" ht="17" thickBot="1" x14ac:dyDescent="0.25">
      <c r="A307" s="192"/>
      <c r="B307" s="193"/>
      <c r="C307" s="218"/>
      <c r="D307" s="193"/>
      <c r="E307" s="226"/>
      <c r="F307" s="226"/>
      <c r="G307" s="226"/>
      <c r="H307" s="195"/>
      <c r="I307" s="195"/>
      <c r="J307" s="197"/>
      <c r="K307" s="334"/>
      <c r="L307" s="197"/>
      <c r="M307" s="198"/>
      <c r="N307" s="198"/>
      <c r="O307" s="198"/>
      <c r="P307" s="198"/>
      <c r="Q307" s="198"/>
      <c r="R307" s="198"/>
      <c r="S307" s="198"/>
      <c r="T307" s="198"/>
      <c r="U307" s="218"/>
      <c r="V307" s="218"/>
      <c r="W307" s="218"/>
      <c r="X307" s="218"/>
      <c r="Y307" s="218"/>
      <c r="Z307" s="218"/>
      <c r="AA307" s="218"/>
      <c r="AB307" s="218"/>
    </row>
    <row r="308" spans="1:28" ht="17" thickBot="1" x14ac:dyDescent="0.25">
      <c r="A308" s="192"/>
      <c r="B308" s="193"/>
      <c r="C308" s="218"/>
      <c r="D308" s="193"/>
      <c r="E308" s="226"/>
      <c r="F308" s="226"/>
      <c r="G308" s="226"/>
      <c r="H308" s="195"/>
      <c r="I308" s="195"/>
      <c r="J308" s="197"/>
      <c r="K308" s="334"/>
      <c r="L308" s="197"/>
      <c r="M308" s="198"/>
      <c r="N308" s="198"/>
      <c r="O308" s="198"/>
      <c r="P308" s="198"/>
      <c r="Q308" s="198"/>
      <c r="R308" s="198"/>
      <c r="S308" s="198"/>
      <c r="T308" s="198"/>
      <c r="U308" s="218"/>
      <c r="V308" s="218"/>
      <c r="W308" s="218"/>
      <c r="X308" s="218"/>
      <c r="Y308" s="218"/>
      <c r="Z308" s="218"/>
      <c r="AA308" s="218"/>
      <c r="AB308" s="218"/>
    </row>
    <row r="309" spans="1:28" ht="17" thickBot="1" x14ac:dyDescent="0.25">
      <c r="A309" s="192"/>
      <c r="B309" s="193"/>
      <c r="C309" s="218"/>
      <c r="D309" s="193"/>
      <c r="E309" s="226"/>
      <c r="F309" s="226"/>
      <c r="G309" s="226"/>
      <c r="H309" s="195"/>
      <c r="I309" s="195"/>
      <c r="J309" s="197"/>
      <c r="K309" s="334"/>
      <c r="L309" s="197"/>
      <c r="M309" s="198"/>
      <c r="N309" s="198"/>
      <c r="O309" s="198"/>
      <c r="P309" s="198"/>
      <c r="Q309" s="198"/>
      <c r="R309" s="198"/>
      <c r="S309" s="198"/>
      <c r="T309" s="198"/>
      <c r="U309" s="218"/>
      <c r="V309" s="218"/>
      <c r="W309" s="218"/>
      <c r="X309" s="218"/>
      <c r="Y309" s="218"/>
      <c r="Z309" s="218"/>
      <c r="AA309" s="218"/>
      <c r="AB309" s="218"/>
    </row>
    <row r="310" spans="1:28" ht="17" thickBot="1" x14ac:dyDescent="0.25">
      <c r="A310" s="192"/>
      <c r="B310" s="193"/>
      <c r="C310" s="218"/>
      <c r="D310" s="193"/>
      <c r="E310" s="226"/>
      <c r="F310" s="226"/>
      <c r="G310" s="226"/>
      <c r="H310" s="195"/>
      <c r="I310" s="195"/>
      <c r="J310" s="197"/>
      <c r="K310" s="334"/>
      <c r="L310" s="197"/>
      <c r="M310" s="198"/>
      <c r="N310" s="198"/>
      <c r="O310" s="198"/>
      <c r="P310" s="198"/>
      <c r="Q310" s="198"/>
      <c r="R310" s="198"/>
      <c r="S310" s="198"/>
      <c r="T310" s="198"/>
      <c r="U310" s="218"/>
      <c r="V310" s="218"/>
      <c r="W310" s="218"/>
      <c r="X310" s="218"/>
      <c r="Y310" s="218"/>
      <c r="Z310" s="218"/>
      <c r="AA310" s="218"/>
      <c r="AB310" s="218"/>
    </row>
    <row r="311" spans="1:28" ht="17" thickBot="1" x14ac:dyDescent="0.25">
      <c r="A311" s="192"/>
      <c r="B311" s="193"/>
      <c r="C311" s="218"/>
      <c r="D311" s="193"/>
      <c r="E311" s="226"/>
      <c r="F311" s="226"/>
      <c r="G311" s="226"/>
      <c r="H311" s="195"/>
      <c r="I311" s="195"/>
      <c r="J311" s="197"/>
      <c r="K311" s="334"/>
      <c r="L311" s="197"/>
      <c r="M311" s="198"/>
      <c r="N311" s="198"/>
      <c r="O311" s="198"/>
      <c r="P311" s="198"/>
      <c r="Q311" s="198"/>
      <c r="R311" s="198"/>
      <c r="S311" s="198"/>
      <c r="T311" s="198"/>
      <c r="U311" s="218"/>
      <c r="V311" s="218"/>
      <c r="W311" s="218"/>
      <c r="X311" s="218"/>
      <c r="Y311" s="218"/>
      <c r="Z311" s="218"/>
      <c r="AA311" s="218"/>
      <c r="AB311" s="218"/>
    </row>
    <row r="312" spans="1:28" ht="17" thickBot="1" x14ac:dyDescent="0.25">
      <c r="A312" s="192"/>
      <c r="B312" s="193"/>
      <c r="C312" s="218"/>
      <c r="D312" s="193"/>
      <c r="E312" s="226"/>
      <c r="F312" s="226"/>
      <c r="G312" s="226"/>
      <c r="H312" s="195"/>
      <c r="I312" s="195"/>
      <c r="J312" s="197"/>
      <c r="K312" s="334"/>
      <c r="L312" s="197"/>
      <c r="M312" s="198"/>
      <c r="N312" s="198"/>
      <c r="O312" s="198"/>
      <c r="P312" s="198"/>
      <c r="Q312" s="198"/>
      <c r="R312" s="198"/>
      <c r="S312" s="198"/>
      <c r="T312" s="198"/>
      <c r="U312" s="218"/>
      <c r="V312" s="218"/>
      <c r="W312" s="218"/>
      <c r="X312" s="218"/>
      <c r="Y312" s="218"/>
      <c r="Z312" s="218"/>
      <c r="AA312" s="218"/>
      <c r="AB312" s="218"/>
    </row>
    <row r="313" spans="1:28" ht="17" thickBot="1" x14ac:dyDescent="0.25">
      <c r="A313" s="192"/>
      <c r="B313" s="193"/>
      <c r="C313" s="218"/>
      <c r="D313" s="193"/>
      <c r="E313" s="226"/>
      <c r="F313" s="226"/>
      <c r="G313" s="226"/>
      <c r="H313" s="195"/>
      <c r="I313" s="195"/>
      <c r="J313" s="197"/>
      <c r="K313" s="334"/>
      <c r="L313" s="197"/>
      <c r="M313" s="198"/>
      <c r="N313" s="198"/>
      <c r="O313" s="198"/>
      <c r="P313" s="198"/>
      <c r="Q313" s="198"/>
      <c r="R313" s="198"/>
      <c r="S313" s="198"/>
      <c r="T313" s="198"/>
      <c r="U313" s="218"/>
      <c r="V313" s="218"/>
      <c r="W313" s="218"/>
      <c r="X313" s="218"/>
      <c r="Y313" s="218"/>
      <c r="Z313" s="218"/>
      <c r="AA313" s="218"/>
      <c r="AB313" s="218"/>
    </row>
    <row r="314" spans="1:28" ht="17" thickBot="1" x14ac:dyDescent="0.25">
      <c r="A314" s="192"/>
      <c r="B314" s="193"/>
      <c r="C314" s="218"/>
      <c r="D314" s="193"/>
      <c r="E314" s="226"/>
      <c r="F314" s="226"/>
      <c r="G314" s="226"/>
      <c r="H314" s="195"/>
      <c r="I314" s="195"/>
      <c r="J314" s="197"/>
      <c r="K314" s="334"/>
      <c r="L314" s="197"/>
      <c r="M314" s="198"/>
      <c r="N314" s="198"/>
      <c r="O314" s="198"/>
      <c r="P314" s="198"/>
      <c r="Q314" s="198"/>
      <c r="R314" s="198"/>
      <c r="S314" s="198"/>
      <c r="T314" s="198"/>
      <c r="U314" s="218"/>
      <c r="V314" s="218"/>
      <c r="W314" s="218"/>
      <c r="X314" s="218"/>
      <c r="Y314" s="218"/>
      <c r="Z314" s="218"/>
      <c r="AA314" s="218"/>
      <c r="AB314" s="218"/>
    </row>
    <row r="315" spans="1:28" ht="17" thickBot="1" x14ac:dyDescent="0.25">
      <c r="A315" s="192"/>
      <c r="B315" s="193"/>
      <c r="C315" s="218"/>
      <c r="D315" s="193"/>
      <c r="E315" s="226"/>
      <c r="F315" s="226"/>
      <c r="G315" s="226"/>
      <c r="H315" s="195"/>
      <c r="I315" s="195"/>
      <c r="J315" s="197"/>
      <c r="K315" s="334"/>
      <c r="L315" s="197"/>
      <c r="M315" s="198"/>
      <c r="N315" s="198"/>
      <c r="O315" s="198"/>
      <c r="P315" s="198"/>
      <c r="Q315" s="198"/>
      <c r="R315" s="198"/>
      <c r="S315" s="198"/>
      <c r="T315" s="198"/>
      <c r="U315" s="218"/>
      <c r="V315" s="218"/>
      <c r="W315" s="218"/>
      <c r="X315" s="218"/>
      <c r="Y315" s="218"/>
      <c r="Z315" s="218"/>
      <c r="AA315" s="218"/>
      <c r="AB315" s="218"/>
    </row>
    <row r="316" spans="1:28" ht="17" thickBot="1" x14ac:dyDescent="0.25">
      <c r="A316" s="192"/>
      <c r="B316" s="193"/>
      <c r="C316" s="218"/>
      <c r="D316" s="193"/>
      <c r="E316" s="226"/>
      <c r="F316" s="226"/>
      <c r="G316" s="226"/>
      <c r="H316" s="195"/>
      <c r="I316" s="195"/>
      <c r="J316" s="197"/>
      <c r="K316" s="334"/>
      <c r="L316" s="197"/>
      <c r="M316" s="198"/>
      <c r="N316" s="198"/>
      <c r="O316" s="198"/>
      <c r="P316" s="198"/>
      <c r="Q316" s="198"/>
      <c r="R316" s="198"/>
      <c r="S316" s="198"/>
      <c r="T316" s="198"/>
      <c r="U316" s="218"/>
      <c r="V316" s="218"/>
      <c r="W316" s="218"/>
      <c r="X316" s="218"/>
      <c r="Y316" s="218"/>
      <c r="Z316" s="218"/>
      <c r="AA316" s="218"/>
      <c r="AB316" s="218"/>
    </row>
    <row r="317" spans="1:28" ht="17" thickBot="1" x14ac:dyDescent="0.25">
      <c r="A317" s="192"/>
      <c r="B317" s="193"/>
      <c r="C317" s="218"/>
      <c r="D317" s="193"/>
      <c r="E317" s="226"/>
      <c r="F317" s="226"/>
      <c r="G317" s="226"/>
      <c r="H317" s="195"/>
      <c r="I317" s="195"/>
      <c r="J317" s="197"/>
      <c r="K317" s="334"/>
      <c r="L317" s="197"/>
      <c r="M317" s="198"/>
      <c r="N317" s="198"/>
      <c r="O317" s="198"/>
      <c r="P317" s="198"/>
      <c r="Q317" s="198"/>
      <c r="R317" s="198"/>
      <c r="S317" s="198"/>
      <c r="T317" s="198"/>
      <c r="U317" s="218"/>
      <c r="V317" s="218"/>
      <c r="W317" s="218"/>
      <c r="X317" s="218"/>
      <c r="Y317" s="218"/>
      <c r="Z317" s="218"/>
      <c r="AA317" s="218"/>
      <c r="AB317" s="218"/>
    </row>
    <row r="318" spans="1:28" ht="17" thickBot="1" x14ac:dyDescent="0.25">
      <c r="A318" s="192"/>
      <c r="B318" s="193"/>
      <c r="C318" s="218"/>
      <c r="D318" s="193"/>
      <c r="E318" s="226"/>
      <c r="F318" s="226"/>
      <c r="G318" s="226"/>
      <c r="H318" s="195"/>
      <c r="I318" s="195"/>
      <c r="J318" s="197"/>
      <c r="K318" s="334"/>
      <c r="L318" s="197"/>
      <c r="M318" s="198"/>
      <c r="N318" s="198"/>
      <c r="O318" s="198"/>
      <c r="P318" s="198"/>
      <c r="Q318" s="198"/>
      <c r="R318" s="198"/>
      <c r="S318" s="198"/>
      <c r="T318" s="198"/>
      <c r="U318" s="218"/>
      <c r="V318" s="218"/>
      <c r="W318" s="218"/>
      <c r="X318" s="218"/>
      <c r="Y318" s="218"/>
      <c r="Z318" s="218"/>
      <c r="AA318" s="218"/>
      <c r="AB318" s="218"/>
    </row>
    <row r="319" spans="1:28" ht="17" thickBot="1" x14ac:dyDescent="0.25">
      <c r="A319" s="192"/>
      <c r="B319" s="193"/>
      <c r="C319" s="218"/>
      <c r="D319" s="193"/>
      <c r="E319" s="226"/>
      <c r="F319" s="226"/>
      <c r="G319" s="226"/>
      <c r="H319" s="195"/>
      <c r="I319" s="195"/>
      <c r="J319" s="197"/>
      <c r="K319" s="334"/>
      <c r="L319" s="197"/>
      <c r="M319" s="198"/>
      <c r="N319" s="198"/>
      <c r="O319" s="198"/>
      <c r="P319" s="198"/>
      <c r="Q319" s="198"/>
      <c r="R319" s="198"/>
      <c r="S319" s="198"/>
      <c r="T319" s="198"/>
      <c r="U319" s="218"/>
      <c r="V319" s="218"/>
      <c r="W319" s="218"/>
      <c r="X319" s="218"/>
      <c r="Y319" s="218"/>
      <c r="Z319" s="218"/>
      <c r="AA319" s="218"/>
      <c r="AB319" s="218"/>
    </row>
    <row r="320" spans="1:28" ht="17" thickBot="1" x14ac:dyDescent="0.25">
      <c r="A320" s="192"/>
      <c r="B320" s="193"/>
      <c r="C320" s="218"/>
      <c r="D320" s="193"/>
      <c r="E320" s="226"/>
      <c r="F320" s="226"/>
      <c r="G320" s="226"/>
      <c r="H320" s="195"/>
      <c r="I320" s="195"/>
      <c r="J320" s="197"/>
      <c r="K320" s="334"/>
      <c r="L320" s="197"/>
      <c r="M320" s="198"/>
      <c r="N320" s="198"/>
      <c r="O320" s="198"/>
      <c r="P320" s="198"/>
      <c r="Q320" s="198"/>
      <c r="R320" s="198"/>
      <c r="S320" s="198"/>
      <c r="T320" s="198"/>
      <c r="U320" s="218"/>
      <c r="V320" s="218"/>
      <c r="W320" s="218"/>
      <c r="X320" s="218"/>
      <c r="Y320" s="218"/>
      <c r="Z320" s="218"/>
      <c r="AA320" s="218"/>
      <c r="AB320" s="218"/>
    </row>
    <row r="321" spans="1:28" ht="17" thickBot="1" x14ac:dyDescent="0.25">
      <c r="A321" s="192"/>
      <c r="B321" s="193"/>
      <c r="C321" s="218"/>
      <c r="D321" s="193"/>
      <c r="E321" s="226"/>
      <c r="F321" s="226"/>
      <c r="G321" s="226"/>
      <c r="H321" s="195"/>
      <c r="I321" s="195"/>
      <c r="J321" s="197"/>
      <c r="K321" s="334"/>
      <c r="L321" s="197"/>
      <c r="M321" s="198"/>
      <c r="N321" s="198"/>
      <c r="O321" s="198"/>
      <c r="P321" s="198"/>
      <c r="Q321" s="198"/>
      <c r="R321" s="198"/>
      <c r="S321" s="198"/>
      <c r="T321" s="198"/>
      <c r="U321" s="218"/>
      <c r="V321" s="218"/>
      <c r="W321" s="218"/>
      <c r="X321" s="218"/>
      <c r="Y321" s="218"/>
      <c r="Z321" s="218"/>
      <c r="AA321" s="218"/>
      <c r="AB321" s="218"/>
    </row>
    <row r="322" spans="1:28" ht="17" thickBot="1" x14ac:dyDescent="0.25">
      <c r="A322" s="192"/>
      <c r="B322" s="193"/>
      <c r="C322" s="218"/>
      <c r="D322" s="193"/>
      <c r="E322" s="226"/>
      <c r="F322" s="226"/>
      <c r="G322" s="226"/>
      <c r="H322" s="195"/>
      <c r="I322" s="195"/>
      <c r="J322" s="197"/>
      <c r="K322" s="334"/>
      <c r="L322" s="197"/>
      <c r="M322" s="198"/>
      <c r="N322" s="198"/>
      <c r="O322" s="198"/>
      <c r="P322" s="198"/>
      <c r="Q322" s="198"/>
      <c r="R322" s="198"/>
      <c r="S322" s="198"/>
      <c r="T322" s="198"/>
      <c r="U322" s="218"/>
      <c r="V322" s="218"/>
      <c r="W322" s="218"/>
      <c r="X322" s="218"/>
      <c r="Y322" s="218"/>
      <c r="Z322" s="218"/>
      <c r="AA322" s="218"/>
      <c r="AB322" s="218"/>
    </row>
    <row r="323" spans="1:28" ht="17" thickBot="1" x14ac:dyDescent="0.25">
      <c r="A323" s="192"/>
      <c r="B323" s="193"/>
      <c r="C323" s="218"/>
      <c r="D323" s="193"/>
      <c r="E323" s="226"/>
      <c r="F323" s="226"/>
      <c r="G323" s="226"/>
      <c r="H323" s="195"/>
      <c r="I323" s="195"/>
      <c r="J323" s="197"/>
      <c r="K323" s="334"/>
      <c r="L323" s="197"/>
      <c r="M323" s="198"/>
      <c r="N323" s="198"/>
      <c r="O323" s="198"/>
      <c r="P323" s="198"/>
      <c r="Q323" s="198"/>
      <c r="R323" s="198"/>
      <c r="S323" s="198"/>
      <c r="T323" s="198"/>
      <c r="U323" s="218"/>
      <c r="V323" s="218"/>
      <c r="W323" s="218"/>
      <c r="X323" s="218"/>
      <c r="Y323" s="218"/>
      <c r="Z323" s="218"/>
      <c r="AA323" s="218"/>
      <c r="AB323" s="218"/>
    </row>
    <row r="324" spans="1:28" ht="17" thickBot="1" x14ac:dyDescent="0.25">
      <c r="A324" s="192"/>
      <c r="B324" s="193"/>
      <c r="C324" s="218"/>
      <c r="D324" s="193"/>
      <c r="E324" s="226"/>
      <c r="F324" s="226"/>
      <c r="G324" s="226"/>
      <c r="H324" s="195"/>
      <c r="I324" s="195"/>
      <c r="J324" s="197"/>
      <c r="K324" s="334"/>
      <c r="L324" s="197"/>
      <c r="M324" s="198"/>
      <c r="N324" s="198"/>
      <c r="O324" s="198"/>
      <c r="P324" s="198"/>
      <c r="Q324" s="198"/>
      <c r="R324" s="198"/>
      <c r="S324" s="198"/>
      <c r="T324" s="198"/>
      <c r="U324" s="218"/>
      <c r="V324" s="218"/>
      <c r="W324" s="218"/>
      <c r="X324" s="218"/>
      <c r="Y324" s="218"/>
      <c r="Z324" s="218"/>
      <c r="AA324" s="218"/>
      <c r="AB324" s="218"/>
    </row>
    <row r="325" spans="1:28" ht="17" thickBot="1" x14ac:dyDescent="0.25">
      <c r="A325" s="192"/>
      <c r="B325" s="193"/>
      <c r="C325" s="218"/>
      <c r="D325" s="193"/>
      <c r="E325" s="226"/>
      <c r="F325" s="226"/>
      <c r="G325" s="226"/>
      <c r="H325" s="195"/>
      <c r="I325" s="195"/>
      <c r="J325" s="197"/>
      <c r="K325" s="334"/>
      <c r="L325" s="197"/>
      <c r="M325" s="198"/>
      <c r="N325" s="198"/>
      <c r="O325" s="198"/>
      <c r="P325" s="198"/>
      <c r="Q325" s="198"/>
      <c r="R325" s="198"/>
      <c r="S325" s="198"/>
      <c r="T325" s="198"/>
      <c r="U325" s="218"/>
      <c r="V325" s="218"/>
      <c r="W325" s="218"/>
      <c r="X325" s="218"/>
      <c r="Y325" s="218"/>
      <c r="Z325" s="218"/>
      <c r="AA325" s="218"/>
      <c r="AB325" s="218"/>
    </row>
    <row r="326" spans="1:28" ht="17" thickBot="1" x14ac:dyDescent="0.25">
      <c r="A326" s="192"/>
      <c r="B326" s="193"/>
      <c r="C326" s="218"/>
      <c r="D326" s="193"/>
      <c r="E326" s="226"/>
      <c r="F326" s="226"/>
      <c r="G326" s="226"/>
      <c r="H326" s="195"/>
      <c r="I326" s="195"/>
      <c r="J326" s="197"/>
      <c r="K326" s="334"/>
      <c r="L326" s="197"/>
      <c r="M326" s="198"/>
      <c r="N326" s="198"/>
      <c r="O326" s="198"/>
      <c r="P326" s="198"/>
      <c r="Q326" s="198"/>
      <c r="R326" s="198"/>
      <c r="S326" s="198"/>
      <c r="T326" s="198"/>
      <c r="U326" s="218"/>
      <c r="V326" s="218"/>
      <c r="W326" s="218"/>
      <c r="X326" s="218"/>
      <c r="Y326" s="218"/>
      <c r="Z326" s="218"/>
      <c r="AA326" s="218"/>
      <c r="AB326" s="218"/>
    </row>
    <row r="327" spans="1:28" ht="17" thickBot="1" x14ac:dyDescent="0.25">
      <c r="A327" s="192"/>
      <c r="B327" s="193"/>
      <c r="C327" s="218"/>
      <c r="D327" s="193"/>
      <c r="E327" s="226"/>
      <c r="F327" s="226"/>
      <c r="G327" s="226"/>
      <c r="H327" s="195"/>
      <c r="I327" s="195"/>
      <c r="J327" s="197"/>
      <c r="K327" s="334"/>
      <c r="L327" s="197"/>
      <c r="M327" s="198"/>
      <c r="N327" s="198"/>
      <c r="O327" s="198"/>
      <c r="P327" s="198"/>
      <c r="Q327" s="198"/>
      <c r="R327" s="198"/>
      <c r="S327" s="198"/>
      <c r="T327" s="198"/>
      <c r="U327" s="218"/>
      <c r="V327" s="218"/>
      <c r="W327" s="218"/>
      <c r="X327" s="218"/>
      <c r="Y327" s="218"/>
      <c r="Z327" s="218"/>
      <c r="AA327" s="218"/>
      <c r="AB327" s="218"/>
    </row>
    <row r="328" spans="1:28" ht="17" thickBot="1" x14ac:dyDescent="0.25">
      <c r="A328" s="192"/>
      <c r="B328" s="193"/>
      <c r="C328" s="218"/>
      <c r="D328" s="193"/>
      <c r="E328" s="226"/>
      <c r="F328" s="226"/>
      <c r="G328" s="226"/>
      <c r="H328" s="195"/>
      <c r="I328" s="195"/>
      <c r="J328" s="197"/>
      <c r="K328" s="334"/>
      <c r="L328" s="197"/>
      <c r="M328" s="198"/>
      <c r="N328" s="198"/>
      <c r="O328" s="198"/>
      <c r="P328" s="198"/>
      <c r="Q328" s="198"/>
      <c r="R328" s="198"/>
      <c r="S328" s="198"/>
      <c r="T328" s="198"/>
      <c r="U328" s="218"/>
      <c r="V328" s="218"/>
      <c r="W328" s="218"/>
      <c r="X328" s="218"/>
      <c r="Y328" s="218"/>
      <c r="Z328" s="218"/>
      <c r="AA328" s="218"/>
      <c r="AB328" s="218"/>
    </row>
    <row r="329" spans="1:28" ht="17" thickBot="1" x14ac:dyDescent="0.25">
      <c r="A329" s="192"/>
      <c r="B329" s="193"/>
      <c r="C329" s="218"/>
      <c r="D329" s="193"/>
      <c r="E329" s="226"/>
      <c r="F329" s="226"/>
      <c r="G329" s="226"/>
      <c r="H329" s="195"/>
      <c r="I329" s="195"/>
      <c r="J329" s="197"/>
      <c r="K329" s="334"/>
      <c r="L329" s="197"/>
      <c r="M329" s="198"/>
      <c r="N329" s="198"/>
      <c r="O329" s="198"/>
      <c r="P329" s="198"/>
      <c r="Q329" s="198"/>
      <c r="R329" s="198"/>
      <c r="S329" s="198"/>
      <c r="T329" s="198"/>
      <c r="U329" s="218"/>
      <c r="V329" s="218"/>
      <c r="W329" s="218"/>
      <c r="X329" s="218"/>
      <c r="Y329" s="218"/>
      <c r="Z329" s="218"/>
      <c r="AA329" s="218"/>
      <c r="AB329" s="218"/>
    </row>
    <row r="330" spans="1:28" ht="17" thickBot="1" x14ac:dyDescent="0.25">
      <c r="A330" s="192"/>
      <c r="B330" s="193"/>
      <c r="C330" s="218"/>
      <c r="D330" s="193"/>
      <c r="E330" s="226"/>
      <c r="F330" s="226"/>
      <c r="G330" s="226"/>
      <c r="H330" s="195"/>
      <c r="I330" s="195"/>
      <c r="J330" s="197"/>
      <c r="K330" s="334"/>
      <c r="L330" s="197"/>
      <c r="M330" s="198"/>
      <c r="N330" s="198"/>
      <c r="O330" s="198"/>
      <c r="P330" s="198"/>
      <c r="Q330" s="198"/>
      <c r="R330" s="198"/>
      <c r="S330" s="198"/>
      <c r="T330" s="198"/>
      <c r="U330" s="218"/>
      <c r="V330" s="218"/>
      <c r="W330" s="218"/>
      <c r="X330" s="218"/>
      <c r="Y330" s="218"/>
      <c r="Z330" s="218"/>
      <c r="AA330" s="218"/>
      <c r="AB330" s="218"/>
    </row>
    <row r="331" spans="1:28" ht="17" thickBot="1" x14ac:dyDescent="0.25">
      <c r="A331" s="192"/>
      <c r="B331" s="193"/>
      <c r="C331" s="218"/>
      <c r="D331" s="193"/>
      <c r="E331" s="226"/>
      <c r="F331" s="226"/>
      <c r="G331" s="226"/>
      <c r="H331" s="195"/>
      <c r="I331" s="195"/>
      <c r="J331" s="197"/>
      <c r="K331" s="334"/>
      <c r="L331" s="197"/>
      <c r="M331" s="198"/>
      <c r="N331" s="198"/>
      <c r="O331" s="198"/>
      <c r="P331" s="198"/>
      <c r="Q331" s="198"/>
      <c r="R331" s="198"/>
      <c r="S331" s="198"/>
      <c r="T331" s="198"/>
      <c r="U331" s="218"/>
      <c r="V331" s="218"/>
      <c r="W331" s="218"/>
      <c r="X331" s="218"/>
      <c r="Y331" s="218"/>
      <c r="Z331" s="218"/>
      <c r="AA331" s="218"/>
      <c r="AB331" s="218"/>
    </row>
    <row r="332" spans="1:28" ht="17" thickBot="1" x14ac:dyDescent="0.25">
      <c r="A332" s="192"/>
      <c r="B332" s="193"/>
      <c r="C332" s="218"/>
      <c r="D332" s="193"/>
      <c r="E332" s="226"/>
      <c r="F332" s="226"/>
      <c r="G332" s="226"/>
      <c r="H332" s="195"/>
      <c r="I332" s="195"/>
      <c r="J332" s="197"/>
      <c r="K332" s="334"/>
      <c r="L332" s="197"/>
      <c r="M332" s="198"/>
      <c r="N332" s="198"/>
      <c r="O332" s="198"/>
      <c r="P332" s="198"/>
      <c r="Q332" s="198"/>
      <c r="R332" s="198"/>
      <c r="S332" s="198"/>
      <c r="T332" s="198"/>
      <c r="U332" s="218"/>
      <c r="V332" s="218"/>
      <c r="W332" s="218"/>
      <c r="X332" s="218"/>
      <c r="Y332" s="218"/>
      <c r="Z332" s="218"/>
      <c r="AA332" s="218"/>
      <c r="AB332" s="218"/>
    </row>
    <row r="333" spans="1:28" ht="17" thickBot="1" x14ac:dyDescent="0.25">
      <c r="A333" s="192"/>
      <c r="B333" s="193"/>
      <c r="C333" s="218"/>
      <c r="D333" s="193"/>
      <c r="E333" s="226"/>
      <c r="F333" s="226"/>
      <c r="G333" s="226"/>
      <c r="H333" s="195"/>
      <c r="I333" s="195"/>
      <c r="J333" s="197"/>
      <c r="K333" s="334"/>
      <c r="L333" s="197"/>
      <c r="M333" s="198"/>
      <c r="N333" s="198"/>
      <c r="O333" s="198"/>
      <c r="P333" s="198"/>
      <c r="Q333" s="198"/>
      <c r="R333" s="198"/>
      <c r="S333" s="198"/>
      <c r="T333" s="198"/>
      <c r="U333" s="218"/>
      <c r="V333" s="218"/>
      <c r="W333" s="218"/>
      <c r="X333" s="218"/>
      <c r="Y333" s="218"/>
      <c r="Z333" s="218"/>
      <c r="AA333" s="218"/>
      <c r="AB333" s="218"/>
    </row>
    <row r="334" spans="1:28" ht="17" thickBot="1" x14ac:dyDescent="0.25">
      <c r="A334" s="192"/>
      <c r="B334" s="193"/>
      <c r="C334" s="218"/>
      <c r="D334" s="193"/>
      <c r="E334" s="226"/>
      <c r="F334" s="226"/>
      <c r="G334" s="226"/>
      <c r="H334" s="195"/>
      <c r="I334" s="195"/>
      <c r="J334" s="197"/>
      <c r="K334" s="334"/>
      <c r="L334" s="197"/>
      <c r="M334" s="198"/>
      <c r="N334" s="198"/>
      <c r="O334" s="198"/>
      <c r="P334" s="198"/>
      <c r="Q334" s="198"/>
      <c r="R334" s="198"/>
      <c r="S334" s="198"/>
      <c r="T334" s="198"/>
      <c r="U334" s="218"/>
      <c r="V334" s="218"/>
      <c r="W334" s="218"/>
      <c r="X334" s="218"/>
      <c r="Y334" s="218"/>
      <c r="Z334" s="218"/>
      <c r="AA334" s="218"/>
      <c r="AB334" s="218"/>
    </row>
    <row r="335" spans="1:28" ht="17" thickBot="1" x14ac:dyDescent="0.25">
      <c r="A335" s="192"/>
      <c r="B335" s="193"/>
      <c r="C335" s="218"/>
      <c r="D335" s="193"/>
      <c r="E335" s="226"/>
      <c r="F335" s="226"/>
      <c r="G335" s="226"/>
      <c r="H335" s="195"/>
      <c r="I335" s="195"/>
      <c r="J335" s="197"/>
      <c r="K335" s="334"/>
      <c r="L335" s="197"/>
      <c r="M335" s="198"/>
      <c r="N335" s="198"/>
      <c r="O335" s="198"/>
      <c r="P335" s="198"/>
      <c r="Q335" s="198"/>
      <c r="R335" s="198"/>
      <c r="S335" s="198"/>
      <c r="T335" s="198"/>
      <c r="U335" s="218"/>
      <c r="V335" s="218"/>
      <c r="W335" s="218"/>
      <c r="X335" s="218"/>
      <c r="Y335" s="218"/>
      <c r="Z335" s="218"/>
      <c r="AA335" s="218"/>
      <c r="AB335" s="218"/>
    </row>
    <row r="336" spans="1:28" ht="17" thickBot="1" x14ac:dyDescent="0.25">
      <c r="A336" s="192"/>
      <c r="B336" s="193"/>
      <c r="C336" s="218"/>
      <c r="D336" s="193"/>
      <c r="E336" s="226"/>
      <c r="F336" s="226"/>
      <c r="G336" s="226"/>
      <c r="H336" s="195"/>
      <c r="I336" s="195"/>
      <c r="J336" s="197"/>
      <c r="K336" s="334"/>
      <c r="L336" s="197"/>
      <c r="M336" s="198"/>
      <c r="N336" s="198"/>
      <c r="O336" s="198"/>
      <c r="P336" s="198"/>
      <c r="Q336" s="198"/>
      <c r="R336" s="198"/>
      <c r="S336" s="198"/>
      <c r="T336" s="198"/>
      <c r="U336" s="218"/>
      <c r="V336" s="218"/>
      <c r="W336" s="218"/>
      <c r="X336" s="218"/>
      <c r="Y336" s="218"/>
      <c r="Z336" s="218"/>
      <c r="AA336" s="218"/>
      <c r="AB336" s="218"/>
    </row>
    <row r="337" spans="1:28" ht="17" thickBot="1" x14ac:dyDescent="0.25">
      <c r="A337" s="192"/>
      <c r="B337" s="193"/>
      <c r="C337" s="218"/>
      <c r="D337" s="193"/>
      <c r="E337" s="226"/>
      <c r="F337" s="226"/>
      <c r="G337" s="226"/>
      <c r="H337" s="195"/>
      <c r="I337" s="195"/>
      <c r="J337" s="197"/>
      <c r="K337" s="334"/>
      <c r="L337" s="197"/>
      <c r="M337" s="198"/>
      <c r="N337" s="198"/>
      <c r="O337" s="198"/>
      <c r="P337" s="198"/>
      <c r="Q337" s="198"/>
      <c r="R337" s="198"/>
      <c r="S337" s="198"/>
      <c r="T337" s="198"/>
      <c r="U337" s="218"/>
      <c r="V337" s="218"/>
      <c r="W337" s="218"/>
      <c r="X337" s="218"/>
      <c r="Y337" s="218"/>
      <c r="Z337" s="218"/>
      <c r="AA337" s="218"/>
      <c r="AB337" s="218"/>
    </row>
    <row r="338" spans="1:28" ht="17" thickBot="1" x14ac:dyDescent="0.25">
      <c r="A338" s="192"/>
      <c r="B338" s="193"/>
      <c r="C338" s="218"/>
      <c r="D338" s="193"/>
      <c r="E338" s="226"/>
      <c r="F338" s="226"/>
      <c r="G338" s="226"/>
      <c r="H338" s="195"/>
      <c r="I338" s="195"/>
      <c r="J338" s="197"/>
      <c r="K338" s="334"/>
      <c r="L338" s="197"/>
      <c r="M338" s="198"/>
      <c r="N338" s="198"/>
      <c r="O338" s="198"/>
      <c r="P338" s="198"/>
      <c r="Q338" s="198"/>
      <c r="R338" s="198"/>
      <c r="S338" s="198"/>
      <c r="T338" s="198"/>
      <c r="U338" s="218"/>
      <c r="V338" s="218"/>
      <c r="W338" s="218"/>
      <c r="X338" s="218"/>
      <c r="Y338" s="218"/>
      <c r="Z338" s="218"/>
      <c r="AA338" s="218"/>
      <c r="AB338" s="218"/>
    </row>
    <row r="339" spans="1:28" ht="17" thickBot="1" x14ac:dyDescent="0.25">
      <c r="A339" s="192"/>
      <c r="B339" s="193"/>
      <c r="C339" s="218"/>
      <c r="D339" s="193"/>
      <c r="E339" s="226"/>
      <c r="F339" s="226"/>
      <c r="G339" s="226"/>
      <c r="H339" s="195"/>
      <c r="I339" s="195"/>
      <c r="J339" s="197"/>
      <c r="K339" s="334"/>
      <c r="L339" s="197"/>
      <c r="M339" s="198"/>
      <c r="N339" s="198"/>
      <c r="O339" s="198"/>
      <c r="P339" s="198"/>
      <c r="Q339" s="198"/>
      <c r="R339" s="198"/>
      <c r="S339" s="198"/>
      <c r="T339" s="198"/>
      <c r="U339" s="218"/>
      <c r="V339" s="218"/>
      <c r="W339" s="218"/>
      <c r="X339" s="218"/>
      <c r="Y339" s="218"/>
      <c r="Z339" s="218"/>
      <c r="AA339" s="218"/>
      <c r="AB339" s="218"/>
    </row>
    <row r="340" spans="1:28" ht="17" thickBot="1" x14ac:dyDescent="0.25">
      <c r="A340" s="192"/>
      <c r="B340" s="193"/>
      <c r="C340" s="218"/>
      <c r="D340" s="193"/>
      <c r="E340" s="226"/>
      <c r="F340" s="226"/>
      <c r="G340" s="226"/>
      <c r="H340" s="195"/>
      <c r="I340" s="195"/>
      <c r="J340" s="197"/>
      <c r="K340" s="334"/>
      <c r="L340" s="197"/>
      <c r="M340" s="198"/>
      <c r="N340" s="198"/>
      <c r="O340" s="198"/>
      <c r="P340" s="198"/>
      <c r="Q340" s="198"/>
      <c r="R340" s="198"/>
      <c r="S340" s="198"/>
      <c r="T340" s="198"/>
      <c r="U340" s="218"/>
      <c r="V340" s="218"/>
      <c r="W340" s="218"/>
      <c r="X340" s="218"/>
      <c r="Y340" s="218"/>
      <c r="Z340" s="218"/>
      <c r="AA340" s="218"/>
      <c r="AB340" s="218"/>
    </row>
    <row r="341" spans="1:28" ht="17" thickBot="1" x14ac:dyDescent="0.25">
      <c r="A341" s="192"/>
      <c r="B341" s="193"/>
      <c r="C341" s="218"/>
      <c r="D341" s="193"/>
      <c r="E341" s="226"/>
      <c r="F341" s="226"/>
      <c r="G341" s="226"/>
      <c r="H341" s="195"/>
      <c r="I341" s="195"/>
      <c r="J341" s="197"/>
      <c r="K341" s="334"/>
      <c r="L341" s="197"/>
      <c r="M341" s="198"/>
      <c r="N341" s="198"/>
      <c r="O341" s="198"/>
      <c r="P341" s="198"/>
      <c r="Q341" s="198"/>
      <c r="R341" s="198"/>
      <c r="S341" s="198"/>
      <c r="T341" s="198"/>
      <c r="U341" s="218"/>
      <c r="V341" s="218"/>
      <c r="W341" s="218"/>
      <c r="X341" s="218"/>
      <c r="Y341" s="218"/>
      <c r="Z341" s="218"/>
      <c r="AA341" s="218"/>
      <c r="AB341" s="218"/>
    </row>
    <row r="342" spans="1:28" ht="17" thickBot="1" x14ac:dyDescent="0.25">
      <c r="A342" s="192"/>
      <c r="B342" s="193"/>
      <c r="C342" s="218"/>
      <c r="D342" s="193"/>
      <c r="E342" s="226"/>
      <c r="F342" s="226"/>
      <c r="G342" s="226"/>
      <c r="H342" s="195"/>
      <c r="I342" s="195"/>
      <c r="J342" s="197"/>
      <c r="K342" s="334"/>
      <c r="L342" s="197"/>
      <c r="M342" s="198"/>
      <c r="N342" s="198"/>
      <c r="O342" s="198"/>
      <c r="P342" s="198"/>
      <c r="Q342" s="198"/>
      <c r="R342" s="198"/>
      <c r="S342" s="198"/>
      <c r="T342" s="198"/>
      <c r="U342" s="218"/>
      <c r="V342" s="218"/>
      <c r="W342" s="218"/>
      <c r="X342" s="218"/>
      <c r="Y342" s="218"/>
      <c r="Z342" s="218"/>
      <c r="AA342" s="218"/>
      <c r="AB342" s="218"/>
    </row>
    <row r="343" spans="1:28" ht="17" thickBot="1" x14ac:dyDescent="0.25">
      <c r="A343" s="192"/>
      <c r="B343" s="193"/>
      <c r="C343" s="218"/>
      <c r="D343" s="193"/>
      <c r="E343" s="226"/>
      <c r="F343" s="226"/>
      <c r="G343" s="226"/>
      <c r="H343" s="195"/>
      <c r="I343" s="195"/>
      <c r="J343" s="197"/>
      <c r="K343" s="334"/>
      <c r="L343" s="197"/>
      <c r="M343" s="198"/>
      <c r="N343" s="198"/>
      <c r="O343" s="198"/>
      <c r="P343" s="198"/>
      <c r="Q343" s="198"/>
      <c r="R343" s="198"/>
      <c r="S343" s="198"/>
      <c r="T343" s="198"/>
      <c r="U343" s="218"/>
      <c r="V343" s="218"/>
      <c r="W343" s="218"/>
      <c r="X343" s="218"/>
      <c r="Y343" s="218"/>
      <c r="Z343" s="218"/>
      <c r="AA343" s="218"/>
      <c r="AB343" s="218"/>
    </row>
    <row r="344" spans="1:28" ht="17" thickBot="1" x14ac:dyDescent="0.25">
      <c r="A344" s="192"/>
      <c r="B344" s="193"/>
      <c r="C344" s="218"/>
      <c r="D344" s="193"/>
      <c r="E344" s="226"/>
      <c r="F344" s="226"/>
      <c r="G344" s="226"/>
      <c r="H344" s="195"/>
      <c r="I344" s="195"/>
      <c r="J344" s="197"/>
      <c r="K344" s="334"/>
      <c r="L344" s="197"/>
      <c r="M344" s="198"/>
      <c r="N344" s="198"/>
      <c r="O344" s="198"/>
      <c r="P344" s="198"/>
      <c r="Q344" s="198"/>
      <c r="R344" s="198"/>
      <c r="S344" s="198"/>
      <c r="T344" s="198"/>
      <c r="U344" s="218"/>
      <c r="V344" s="218"/>
      <c r="W344" s="218"/>
      <c r="X344" s="218"/>
      <c r="Y344" s="218"/>
      <c r="Z344" s="218"/>
      <c r="AA344" s="218"/>
      <c r="AB344" s="218"/>
    </row>
    <row r="345" spans="1:28" ht="17" thickBot="1" x14ac:dyDescent="0.25">
      <c r="A345" s="192"/>
      <c r="B345" s="193"/>
      <c r="C345" s="218"/>
      <c r="D345" s="193"/>
      <c r="E345" s="226"/>
      <c r="F345" s="226"/>
      <c r="G345" s="226"/>
      <c r="H345" s="195"/>
      <c r="I345" s="195"/>
      <c r="J345" s="197"/>
      <c r="K345" s="334"/>
      <c r="L345" s="197"/>
      <c r="M345" s="198"/>
      <c r="N345" s="198"/>
      <c r="O345" s="198"/>
      <c r="P345" s="198"/>
      <c r="Q345" s="198"/>
      <c r="R345" s="198"/>
      <c r="S345" s="198"/>
      <c r="T345" s="198"/>
      <c r="U345" s="218"/>
      <c r="V345" s="218"/>
      <c r="W345" s="218"/>
      <c r="X345" s="218"/>
      <c r="Y345" s="218"/>
      <c r="Z345" s="218"/>
      <c r="AA345" s="218"/>
      <c r="AB345" s="218"/>
    </row>
    <row r="346" spans="1:28" ht="17" thickBot="1" x14ac:dyDescent="0.25">
      <c r="A346" s="192"/>
      <c r="B346" s="193"/>
      <c r="C346" s="218"/>
      <c r="D346" s="193"/>
      <c r="E346" s="226"/>
      <c r="F346" s="226"/>
      <c r="G346" s="226"/>
      <c r="H346" s="195"/>
      <c r="I346" s="195"/>
      <c r="J346" s="197"/>
      <c r="K346" s="334"/>
      <c r="L346" s="197"/>
      <c r="M346" s="198"/>
      <c r="N346" s="198"/>
      <c r="O346" s="198"/>
      <c r="P346" s="198"/>
      <c r="Q346" s="198"/>
      <c r="R346" s="198"/>
      <c r="S346" s="198"/>
      <c r="T346" s="198"/>
      <c r="U346" s="218"/>
      <c r="V346" s="218"/>
      <c r="W346" s="218"/>
      <c r="X346" s="218"/>
      <c r="Y346" s="218"/>
      <c r="Z346" s="218"/>
      <c r="AA346" s="218"/>
      <c r="AB346" s="218"/>
    </row>
    <row r="347" spans="1:28" ht="17" thickBot="1" x14ac:dyDescent="0.25">
      <c r="A347" s="192"/>
      <c r="B347" s="193"/>
      <c r="C347" s="218"/>
      <c r="D347" s="193"/>
      <c r="E347" s="226"/>
      <c r="F347" s="226"/>
      <c r="G347" s="226"/>
      <c r="H347" s="195"/>
      <c r="I347" s="195"/>
      <c r="J347" s="197"/>
      <c r="K347" s="334"/>
      <c r="L347" s="197"/>
      <c r="M347" s="198"/>
      <c r="N347" s="198"/>
      <c r="O347" s="198"/>
      <c r="P347" s="198"/>
      <c r="Q347" s="198"/>
      <c r="R347" s="198"/>
      <c r="S347" s="198"/>
      <c r="T347" s="198"/>
      <c r="U347" s="218"/>
      <c r="V347" s="218"/>
      <c r="W347" s="218"/>
      <c r="X347" s="218"/>
      <c r="Y347" s="218"/>
      <c r="Z347" s="218"/>
      <c r="AA347" s="218"/>
      <c r="AB347" s="218"/>
    </row>
    <row r="348" spans="1:28" ht="17" thickBot="1" x14ac:dyDescent="0.25">
      <c r="A348" s="192"/>
      <c r="B348" s="193"/>
      <c r="C348" s="218"/>
      <c r="D348" s="193"/>
      <c r="E348" s="226"/>
      <c r="F348" s="226"/>
      <c r="G348" s="226"/>
      <c r="H348" s="195"/>
      <c r="I348" s="195"/>
      <c r="J348" s="197"/>
      <c r="K348" s="334"/>
      <c r="L348" s="197"/>
      <c r="M348" s="198"/>
      <c r="N348" s="198"/>
      <c r="O348" s="198"/>
      <c r="P348" s="198"/>
      <c r="Q348" s="198"/>
      <c r="R348" s="198"/>
      <c r="S348" s="198"/>
      <c r="T348" s="198"/>
      <c r="U348" s="218"/>
      <c r="V348" s="218"/>
      <c r="W348" s="218"/>
      <c r="X348" s="218"/>
      <c r="Y348" s="218"/>
      <c r="Z348" s="218"/>
      <c r="AA348" s="218"/>
      <c r="AB348" s="218"/>
    </row>
    <row r="349" spans="1:28" ht="17" thickBot="1" x14ac:dyDescent="0.25">
      <c r="A349" s="192"/>
      <c r="B349" s="193"/>
      <c r="C349" s="218"/>
      <c r="D349" s="193"/>
      <c r="E349" s="226"/>
      <c r="F349" s="226"/>
      <c r="G349" s="226"/>
      <c r="H349" s="195"/>
      <c r="I349" s="195"/>
      <c r="J349" s="197"/>
      <c r="K349" s="334"/>
      <c r="L349" s="197"/>
      <c r="M349" s="198"/>
      <c r="N349" s="198"/>
      <c r="O349" s="198"/>
      <c r="P349" s="198"/>
      <c r="Q349" s="198"/>
      <c r="R349" s="198"/>
      <c r="S349" s="198"/>
      <c r="T349" s="198"/>
      <c r="U349" s="218"/>
      <c r="V349" s="218"/>
      <c r="W349" s="218"/>
      <c r="X349" s="218"/>
      <c r="Y349" s="218"/>
      <c r="Z349" s="218"/>
      <c r="AA349" s="218"/>
      <c r="AB349" s="218"/>
    </row>
    <row r="350" spans="1:28" ht="17" thickBot="1" x14ac:dyDescent="0.25">
      <c r="A350" s="192"/>
      <c r="B350" s="193"/>
      <c r="C350" s="218"/>
      <c r="D350" s="193"/>
      <c r="E350" s="226"/>
      <c r="F350" s="226"/>
      <c r="G350" s="226"/>
      <c r="H350" s="195"/>
      <c r="I350" s="195"/>
      <c r="J350" s="197"/>
      <c r="K350" s="334"/>
      <c r="L350" s="197"/>
      <c r="M350" s="198"/>
      <c r="N350" s="198"/>
      <c r="O350" s="198"/>
      <c r="P350" s="198"/>
      <c r="Q350" s="198"/>
      <c r="R350" s="198"/>
      <c r="S350" s="198"/>
      <c r="T350" s="198"/>
      <c r="U350" s="218"/>
      <c r="V350" s="218"/>
      <c r="W350" s="218"/>
      <c r="X350" s="218"/>
      <c r="Y350" s="218"/>
      <c r="Z350" s="218"/>
      <c r="AA350" s="218"/>
      <c r="AB350" s="218"/>
    </row>
    <row r="351" spans="1:28" ht="17" thickBot="1" x14ac:dyDescent="0.25">
      <c r="A351" s="192"/>
      <c r="B351" s="193"/>
      <c r="C351" s="218"/>
      <c r="D351" s="193"/>
      <c r="E351" s="226"/>
      <c r="F351" s="226"/>
      <c r="G351" s="226"/>
      <c r="H351" s="195"/>
      <c r="I351" s="195"/>
      <c r="J351" s="197"/>
      <c r="K351" s="334"/>
      <c r="L351" s="197"/>
      <c r="M351" s="198"/>
      <c r="N351" s="198"/>
      <c r="O351" s="198"/>
      <c r="P351" s="198"/>
      <c r="Q351" s="198"/>
      <c r="R351" s="198"/>
      <c r="S351" s="198"/>
      <c r="T351" s="198"/>
      <c r="U351" s="218"/>
      <c r="V351" s="218"/>
      <c r="W351" s="218"/>
      <c r="X351" s="218"/>
      <c r="Y351" s="218"/>
      <c r="Z351" s="218"/>
      <c r="AA351" s="218"/>
      <c r="AB351" s="218"/>
    </row>
    <row r="352" spans="1:28" ht="17" thickBot="1" x14ac:dyDescent="0.25">
      <c r="A352" s="192"/>
      <c r="B352" s="193"/>
      <c r="C352" s="218"/>
      <c r="D352" s="193"/>
      <c r="E352" s="226"/>
      <c r="F352" s="226"/>
      <c r="G352" s="226"/>
      <c r="H352" s="195"/>
      <c r="I352" s="195"/>
      <c r="J352" s="197"/>
      <c r="K352" s="334"/>
      <c r="L352" s="197"/>
      <c r="M352" s="198"/>
      <c r="N352" s="198"/>
      <c r="O352" s="198"/>
      <c r="P352" s="198"/>
      <c r="Q352" s="198"/>
      <c r="R352" s="198"/>
      <c r="S352" s="198"/>
      <c r="T352" s="198"/>
      <c r="U352" s="218"/>
      <c r="V352" s="218"/>
      <c r="W352" s="218"/>
      <c r="X352" s="218"/>
      <c r="Y352" s="218"/>
      <c r="Z352" s="218"/>
      <c r="AA352" s="218"/>
      <c r="AB352" s="218"/>
    </row>
    <row r="353" spans="1:28" ht="17" thickBot="1" x14ac:dyDescent="0.25">
      <c r="A353" s="192"/>
      <c r="B353" s="193"/>
      <c r="C353" s="218"/>
      <c r="D353" s="193"/>
      <c r="E353" s="226"/>
      <c r="F353" s="226"/>
      <c r="G353" s="226"/>
      <c r="H353" s="195"/>
      <c r="I353" s="195"/>
      <c r="J353" s="197"/>
      <c r="K353" s="334"/>
      <c r="L353" s="197"/>
      <c r="M353" s="198"/>
      <c r="N353" s="198"/>
      <c r="O353" s="198"/>
      <c r="P353" s="198"/>
      <c r="Q353" s="198"/>
      <c r="R353" s="198"/>
      <c r="S353" s="198"/>
      <c r="T353" s="198"/>
      <c r="U353" s="218"/>
      <c r="V353" s="218"/>
      <c r="W353" s="218"/>
      <c r="X353" s="218"/>
      <c r="Y353" s="218"/>
      <c r="Z353" s="218"/>
      <c r="AA353" s="218"/>
      <c r="AB353" s="218"/>
    </row>
    <row r="354" spans="1:28" ht="17" thickBot="1" x14ac:dyDescent="0.25">
      <c r="A354" s="192"/>
      <c r="B354" s="193"/>
      <c r="C354" s="218"/>
      <c r="D354" s="193"/>
      <c r="E354" s="226"/>
      <c r="F354" s="226"/>
      <c r="G354" s="226"/>
      <c r="H354" s="195"/>
      <c r="I354" s="195"/>
      <c r="J354" s="197"/>
      <c r="K354" s="334"/>
      <c r="L354" s="197"/>
      <c r="M354" s="198"/>
      <c r="N354" s="198"/>
      <c r="O354" s="198"/>
      <c r="P354" s="198"/>
      <c r="Q354" s="198"/>
      <c r="R354" s="198"/>
      <c r="S354" s="198"/>
      <c r="T354" s="198"/>
      <c r="U354" s="218"/>
      <c r="V354" s="218"/>
      <c r="W354" s="218"/>
      <c r="X354" s="218"/>
      <c r="Y354" s="218"/>
      <c r="Z354" s="218"/>
      <c r="AA354" s="218"/>
      <c r="AB354" s="218"/>
    </row>
    <row r="355" spans="1:28" ht="17" thickBot="1" x14ac:dyDescent="0.25">
      <c r="A355" s="192"/>
      <c r="B355" s="193"/>
      <c r="C355" s="218"/>
      <c r="D355" s="193"/>
      <c r="E355" s="226"/>
      <c r="F355" s="226"/>
      <c r="G355" s="226"/>
      <c r="H355" s="195"/>
      <c r="I355" s="195"/>
      <c r="J355" s="197"/>
      <c r="K355" s="334"/>
      <c r="L355" s="197"/>
      <c r="M355" s="198"/>
      <c r="N355" s="198"/>
      <c r="O355" s="198"/>
      <c r="P355" s="198"/>
      <c r="Q355" s="198"/>
      <c r="R355" s="198"/>
      <c r="S355" s="198"/>
      <c r="T355" s="198"/>
      <c r="U355" s="218"/>
      <c r="V355" s="218"/>
      <c r="W355" s="218"/>
      <c r="X355" s="218"/>
      <c r="Y355" s="218"/>
      <c r="Z355" s="218"/>
      <c r="AA355" s="218"/>
      <c r="AB355" s="218"/>
    </row>
    <row r="356" spans="1:28" ht="17" thickBot="1" x14ac:dyDescent="0.25">
      <c r="A356" s="192"/>
      <c r="B356" s="193"/>
      <c r="C356" s="218"/>
      <c r="D356" s="193"/>
      <c r="E356" s="226"/>
      <c r="F356" s="226"/>
      <c r="G356" s="226"/>
      <c r="H356" s="195"/>
      <c r="I356" s="195"/>
      <c r="J356" s="197"/>
      <c r="K356" s="334"/>
      <c r="L356" s="197"/>
      <c r="M356" s="198"/>
      <c r="N356" s="198"/>
      <c r="O356" s="198"/>
      <c r="P356" s="198"/>
      <c r="Q356" s="198"/>
      <c r="R356" s="198"/>
      <c r="S356" s="198"/>
      <c r="T356" s="198"/>
      <c r="U356" s="218"/>
      <c r="V356" s="218"/>
      <c r="W356" s="218"/>
      <c r="X356" s="218"/>
      <c r="Y356" s="218"/>
      <c r="Z356" s="218"/>
      <c r="AA356" s="218"/>
      <c r="AB356" s="218"/>
    </row>
    <row r="357" spans="1:28" ht="17" thickBot="1" x14ac:dyDescent="0.25">
      <c r="A357" s="192"/>
      <c r="B357" s="193"/>
      <c r="C357" s="218"/>
      <c r="D357" s="193"/>
      <c r="E357" s="226"/>
      <c r="F357" s="226"/>
      <c r="G357" s="226"/>
      <c r="H357" s="195"/>
      <c r="I357" s="195"/>
      <c r="J357" s="197"/>
      <c r="K357" s="334"/>
      <c r="L357" s="197"/>
      <c r="M357" s="198"/>
      <c r="N357" s="198"/>
      <c r="O357" s="198"/>
      <c r="P357" s="198"/>
      <c r="Q357" s="198"/>
      <c r="R357" s="198"/>
      <c r="S357" s="198"/>
      <c r="T357" s="198"/>
      <c r="U357" s="218"/>
      <c r="V357" s="218"/>
      <c r="W357" s="218"/>
      <c r="X357" s="218"/>
      <c r="Y357" s="218"/>
      <c r="Z357" s="218"/>
      <c r="AA357" s="218"/>
      <c r="AB357" s="218"/>
    </row>
    <row r="358" spans="1:28" ht="17" thickBot="1" x14ac:dyDescent="0.25">
      <c r="A358" s="192"/>
      <c r="B358" s="193"/>
      <c r="C358" s="218"/>
      <c r="D358" s="193"/>
      <c r="E358" s="226"/>
      <c r="F358" s="226"/>
      <c r="G358" s="226"/>
      <c r="H358" s="195"/>
      <c r="I358" s="195"/>
      <c r="J358" s="197"/>
      <c r="K358" s="334"/>
      <c r="L358" s="197"/>
      <c r="M358" s="198"/>
      <c r="N358" s="198"/>
      <c r="O358" s="198"/>
      <c r="P358" s="198"/>
      <c r="Q358" s="198"/>
      <c r="R358" s="198"/>
      <c r="S358" s="198"/>
      <c r="T358" s="198"/>
      <c r="U358" s="218"/>
      <c r="V358" s="218"/>
      <c r="W358" s="218"/>
      <c r="X358" s="218"/>
      <c r="Y358" s="218"/>
      <c r="Z358" s="218"/>
      <c r="AA358" s="218"/>
      <c r="AB358" s="218"/>
    </row>
    <row r="359" spans="1:28" ht="17" thickBot="1" x14ac:dyDescent="0.25">
      <c r="A359" s="192"/>
      <c r="B359" s="193"/>
      <c r="C359" s="218"/>
      <c r="D359" s="193"/>
      <c r="E359" s="226"/>
      <c r="F359" s="226"/>
      <c r="G359" s="226"/>
      <c r="H359" s="195"/>
      <c r="I359" s="195"/>
      <c r="J359" s="197"/>
      <c r="K359" s="334"/>
      <c r="L359" s="197"/>
      <c r="M359" s="198"/>
      <c r="N359" s="198"/>
      <c r="O359" s="198"/>
      <c r="P359" s="198"/>
      <c r="Q359" s="198"/>
      <c r="R359" s="198"/>
      <c r="S359" s="198"/>
      <c r="T359" s="198"/>
      <c r="U359" s="218"/>
      <c r="V359" s="218"/>
      <c r="W359" s="218"/>
      <c r="X359" s="218"/>
      <c r="Y359" s="218"/>
      <c r="Z359" s="218"/>
      <c r="AA359" s="218"/>
      <c r="AB359" s="218"/>
    </row>
    <row r="360" spans="1:28" ht="17" thickBot="1" x14ac:dyDescent="0.25">
      <c r="A360" s="192"/>
      <c r="B360" s="193"/>
      <c r="C360" s="218"/>
      <c r="D360" s="193"/>
      <c r="E360" s="226"/>
      <c r="F360" s="226"/>
      <c r="G360" s="226"/>
      <c r="H360" s="195"/>
      <c r="I360" s="195"/>
      <c r="J360" s="197"/>
      <c r="K360" s="334"/>
      <c r="L360" s="197"/>
      <c r="M360" s="198"/>
      <c r="N360" s="198"/>
      <c r="O360" s="198"/>
      <c r="P360" s="198"/>
      <c r="Q360" s="198"/>
      <c r="R360" s="198"/>
      <c r="S360" s="198"/>
      <c r="T360" s="198"/>
      <c r="U360" s="218"/>
      <c r="V360" s="218"/>
      <c r="W360" s="218"/>
      <c r="X360" s="218"/>
      <c r="Y360" s="218"/>
      <c r="Z360" s="218"/>
      <c r="AA360" s="218"/>
      <c r="AB360" s="218"/>
    </row>
    <row r="361" spans="1:28" ht="17" thickBot="1" x14ac:dyDescent="0.25">
      <c r="A361" s="192"/>
      <c r="B361" s="193"/>
      <c r="C361" s="218"/>
      <c r="D361" s="193"/>
      <c r="E361" s="226"/>
      <c r="F361" s="226"/>
      <c r="G361" s="226"/>
      <c r="H361" s="195"/>
      <c r="I361" s="195"/>
      <c r="J361" s="197"/>
      <c r="K361" s="334"/>
      <c r="L361" s="197"/>
      <c r="M361" s="198"/>
      <c r="N361" s="198"/>
      <c r="O361" s="198"/>
      <c r="P361" s="198"/>
      <c r="Q361" s="198"/>
      <c r="R361" s="198"/>
      <c r="S361" s="198"/>
      <c r="T361" s="198"/>
      <c r="U361" s="218"/>
      <c r="V361" s="218"/>
      <c r="W361" s="218"/>
      <c r="X361" s="218"/>
      <c r="Y361" s="218"/>
      <c r="Z361" s="218"/>
      <c r="AA361" s="218"/>
      <c r="AB361" s="218"/>
    </row>
    <row r="362" spans="1:28" ht="17" thickBot="1" x14ac:dyDescent="0.25">
      <c r="A362" s="192"/>
      <c r="B362" s="193"/>
      <c r="C362" s="218"/>
      <c r="D362" s="193"/>
      <c r="E362" s="226"/>
      <c r="F362" s="226"/>
      <c r="G362" s="226"/>
      <c r="H362" s="195"/>
      <c r="I362" s="195"/>
      <c r="J362" s="197"/>
      <c r="K362" s="334"/>
      <c r="L362" s="197"/>
      <c r="M362" s="198"/>
      <c r="N362" s="198"/>
      <c r="O362" s="198"/>
      <c r="P362" s="198"/>
      <c r="Q362" s="198"/>
      <c r="R362" s="198"/>
      <c r="S362" s="198"/>
      <c r="T362" s="198"/>
      <c r="U362" s="218"/>
      <c r="V362" s="218"/>
      <c r="W362" s="218"/>
      <c r="X362" s="218"/>
      <c r="Y362" s="218"/>
      <c r="Z362" s="218"/>
      <c r="AA362" s="218"/>
      <c r="AB362" s="218"/>
    </row>
    <row r="363" spans="1:28" ht="17" thickBot="1" x14ac:dyDescent="0.25">
      <c r="A363" s="192"/>
      <c r="B363" s="193"/>
      <c r="C363" s="218"/>
      <c r="D363" s="193"/>
      <c r="E363" s="226"/>
      <c r="F363" s="226"/>
      <c r="G363" s="226"/>
      <c r="H363" s="195"/>
      <c r="I363" s="195"/>
      <c r="J363" s="197"/>
      <c r="K363" s="334"/>
      <c r="L363" s="197"/>
      <c r="M363" s="198"/>
      <c r="N363" s="198"/>
      <c r="O363" s="198"/>
      <c r="P363" s="198"/>
      <c r="Q363" s="198"/>
      <c r="R363" s="198"/>
      <c r="S363" s="198"/>
      <c r="T363" s="198"/>
      <c r="U363" s="218"/>
      <c r="V363" s="218"/>
      <c r="W363" s="218"/>
      <c r="X363" s="218"/>
      <c r="Y363" s="218"/>
      <c r="Z363" s="218"/>
      <c r="AA363" s="218"/>
      <c r="AB363" s="218"/>
    </row>
    <row r="364" spans="1:28" ht="17" thickBot="1" x14ac:dyDescent="0.25">
      <c r="A364" s="192"/>
      <c r="B364" s="193"/>
      <c r="C364" s="218"/>
      <c r="D364" s="193"/>
      <c r="E364" s="226"/>
      <c r="F364" s="226"/>
      <c r="G364" s="226"/>
      <c r="H364" s="195"/>
      <c r="I364" s="195"/>
      <c r="J364" s="197"/>
      <c r="K364" s="334"/>
      <c r="L364" s="197"/>
      <c r="M364" s="198"/>
      <c r="N364" s="198"/>
      <c r="O364" s="198"/>
      <c r="P364" s="198"/>
      <c r="Q364" s="198"/>
      <c r="R364" s="198"/>
      <c r="S364" s="198"/>
      <c r="T364" s="198"/>
      <c r="U364" s="218"/>
      <c r="V364" s="218"/>
      <c r="W364" s="218"/>
      <c r="X364" s="218"/>
      <c r="Y364" s="218"/>
      <c r="Z364" s="218"/>
      <c r="AA364" s="218"/>
      <c r="AB364" s="218"/>
    </row>
    <row r="365" spans="1:28" ht="17" thickBot="1" x14ac:dyDescent="0.25">
      <c r="A365" s="192"/>
      <c r="B365" s="193"/>
      <c r="C365" s="218"/>
      <c r="D365" s="193"/>
      <c r="E365" s="226"/>
      <c r="F365" s="226"/>
      <c r="G365" s="226"/>
      <c r="H365" s="195"/>
      <c r="I365" s="195"/>
      <c r="J365" s="197"/>
      <c r="K365" s="334"/>
      <c r="L365" s="197"/>
      <c r="M365" s="198"/>
      <c r="N365" s="198"/>
      <c r="O365" s="198"/>
      <c r="P365" s="198"/>
      <c r="Q365" s="198"/>
      <c r="R365" s="198"/>
      <c r="S365" s="198"/>
      <c r="T365" s="198"/>
      <c r="U365" s="218"/>
      <c r="V365" s="218"/>
      <c r="W365" s="218"/>
      <c r="X365" s="218"/>
      <c r="Y365" s="218"/>
      <c r="Z365" s="218"/>
      <c r="AA365" s="218"/>
      <c r="AB365" s="218"/>
    </row>
    <row r="366" spans="1:28" ht="17" thickBot="1" x14ac:dyDescent="0.25">
      <c r="A366" s="192"/>
      <c r="B366" s="193"/>
      <c r="C366" s="218"/>
      <c r="D366" s="193"/>
      <c r="E366" s="226"/>
      <c r="F366" s="226"/>
      <c r="G366" s="226"/>
      <c r="H366" s="195"/>
      <c r="I366" s="195"/>
      <c r="J366" s="197"/>
      <c r="K366" s="334"/>
      <c r="L366" s="197"/>
      <c r="M366" s="198"/>
      <c r="N366" s="198"/>
      <c r="O366" s="198"/>
      <c r="P366" s="198"/>
      <c r="Q366" s="198"/>
      <c r="R366" s="198"/>
      <c r="S366" s="198"/>
      <c r="T366" s="198"/>
      <c r="U366" s="218"/>
      <c r="V366" s="218"/>
      <c r="W366" s="218"/>
      <c r="X366" s="218"/>
      <c r="Y366" s="218"/>
      <c r="Z366" s="218"/>
      <c r="AA366" s="218"/>
      <c r="AB366" s="218"/>
    </row>
    <row r="367" spans="1:28" ht="17" thickBot="1" x14ac:dyDescent="0.25">
      <c r="A367" s="192"/>
      <c r="B367" s="193"/>
      <c r="C367" s="218"/>
      <c r="D367" s="193"/>
      <c r="E367" s="226"/>
      <c r="F367" s="226"/>
      <c r="G367" s="226"/>
      <c r="H367" s="195"/>
      <c r="I367" s="195"/>
      <c r="J367" s="197"/>
      <c r="K367" s="334"/>
      <c r="L367" s="197"/>
      <c r="M367" s="198"/>
      <c r="N367" s="198"/>
      <c r="O367" s="198"/>
      <c r="P367" s="198"/>
      <c r="Q367" s="198"/>
      <c r="R367" s="198"/>
      <c r="S367" s="198"/>
      <c r="T367" s="198"/>
      <c r="U367" s="218"/>
      <c r="V367" s="218"/>
      <c r="W367" s="218"/>
      <c r="X367" s="218"/>
      <c r="Y367" s="218"/>
      <c r="Z367" s="218"/>
      <c r="AA367" s="218"/>
      <c r="AB367" s="218"/>
    </row>
    <row r="368" spans="1:28" ht="17" thickBot="1" x14ac:dyDescent="0.25">
      <c r="A368" s="192"/>
      <c r="B368" s="193"/>
      <c r="C368" s="218"/>
      <c r="D368" s="193"/>
      <c r="E368" s="226"/>
      <c r="F368" s="226"/>
      <c r="G368" s="226"/>
      <c r="H368" s="195"/>
      <c r="I368" s="195"/>
      <c r="J368" s="197"/>
      <c r="K368" s="334"/>
      <c r="L368" s="197"/>
      <c r="M368" s="198"/>
      <c r="N368" s="198"/>
      <c r="O368" s="198"/>
      <c r="P368" s="198"/>
      <c r="Q368" s="198"/>
      <c r="R368" s="198"/>
      <c r="S368" s="198"/>
      <c r="T368" s="198"/>
      <c r="U368" s="218"/>
      <c r="V368" s="218"/>
      <c r="W368" s="218"/>
      <c r="X368" s="218"/>
      <c r="Y368" s="218"/>
      <c r="Z368" s="218"/>
      <c r="AA368" s="218"/>
      <c r="AB368" s="218"/>
    </row>
    <row r="369" spans="1:28" ht="17" thickBot="1" x14ac:dyDescent="0.25">
      <c r="A369" s="192"/>
      <c r="B369" s="193"/>
      <c r="C369" s="218"/>
      <c r="D369" s="193"/>
      <c r="E369" s="226"/>
      <c r="F369" s="226"/>
      <c r="G369" s="226"/>
      <c r="H369" s="195"/>
      <c r="I369" s="195"/>
      <c r="J369" s="197"/>
      <c r="K369" s="334"/>
      <c r="L369" s="197"/>
      <c r="M369" s="198"/>
      <c r="N369" s="198"/>
      <c r="O369" s="198"/>
      <c r="P369" s="198"/>
      <c r="Q369" s="198"/>
      <c r="R369" s="198"/>
      <c r="S369" s="198"/>
      <c r="T369" s="198"/>
      <c r="U369" s="218"/>
      <c r="V369" s="218"/>
      <c r="W369" s="218"/>
      <c r="X369" s="218"/>
      <c r="Y369" s="218"/>
      <c r="Z369" s="218"/>
      <c r="AA369" s="218"/>
      <c r="AB369" s="218"/>
    </row>
    <row r="370" spans="1:28" ht="17" thickBot="1" x14ac:dyDescent="0.25">
      <c r="A370" s="192"/>
      <c r="B370" s="193"/>
      <c r="C370" s="218"/>
      <c r="D370" s="193"/>
      <c r="E370" s="226"/>
      <c r="F370" s="226"/>
      <c r="G370" s="226"/>
      <c r="H370" s="195"/>
      <c r="I370" s="195"/>
      <c r="J370" s="197"/>
      <c r="K370" s="334"/>
      <c r="L370" s="197"/>
      <c r="M370" s="198"/>
      <c r="N370" s="198"/>
      <c r="O370" s="198"/>
      <c r="P370" s="198"/>
      <c r="Q370" s="198"/>
      <c r="R370" s="198"/>
      <c r="S370" s="198"/>
      <c r="T370" s="198"/>
      <c r="U370" s="218"/>
      <c r="V370" s="218"/>
      <c r="W370" s="218"/>
      <c r="X370" s="218"/>
      <c r="Y370" s="218"/>
      <c r="Z370" s="218"/>
      <c r="AA370" s="218"/>
      <c r="AB370" s="218"/>
    </row>
    <row r="371" spans="1:28" ht="17" thickBot="1" x14ac:dyDescent="0.25">
      <c r="A371" s="192"/>
      <c r="B371" s="193"/>
      <c r="C371" s="218"/>
      <c r="D371" s="193"/>
      <c r="E371" s="226"/>
      <c r="F371" s="226"/>
      <c r="G371" s="226"/>
      <c r="H371" s="195"/>
      <c r="I371" s="195"/>
      <c r="J371" s="197"/>
      <c r="K371" s="334"/>
      <c r="L371" s="197"/>
      <c r="M371" s="198"/>
      <c r="N371" s="198"/>
      <c r="O371" s="198"/>
      <c r="P371" s="198"/>
      <c r="Q371" s="198"/>
      <c r="R371" s="198"/>
      <c r="S371" s="198"/>
      <c r="T371" s="198"/>
      <c r="U371" s="218"/>
      <c r="V371" s="218"/>
      <c r="W371" s="218"/>
      <c r="X371" s="218"/>
      <c r="Y371" s="218"/>
      <c r="Z371" s="218"/>
      <c r="AA371" s="218"/>
      <c r="AB371" s="218"/>
    </row>
    <row r="372" spans="1:28" ht="17" thickBot="1" x14ac:dyDescent="0.25">
      <c r="A372" s="192"/>
      <c r="B372" s="193"/>
      <c r="C372" s="218"/>
      <c r="D372" s="193"/>
      <c r="E372" s="226"/>
      <c r="F372" s="226"/>
      <c r="G372" s="226"/>
      <c r="H372" s="195"/>
      <c r="I372" s="195"/>
      <c r="J372" s="197"/>
      <c r="K372" s="334"/>
      <c r="L372" s="197"/>
      <c r="M372" s="198"/>
      <c r="N372" s="198"/>
      <c r="O372" s="198"/>
      <c r="P372" s="198"/>
      <c r="Q372" s="198"/>
      <c r="R372" s="198"/>
      <c r="S372" s="198"/>
      <c r="T372" s="198"/>
      <c r="U372" s="218"/>
      <c r="V372" s="218"/>
      <c r="W372" s="218"/>
      <c r="X372" s="218"/>
      <c r="Y372" s="218"/>
      <c r="Z372" s="218"/>
      <c r="AA372" s="218"/>
      <c r="AB372" s="218"/>
    </row>
    <row r="373" spans="1:28" ht="17" thickBot="1" x14ac:dyDescent="0.25">
      <c r="A373" s="192"/>
      <c r="B373" s="193"/>
      <c r="C373" s="218"/>
      <c r="D373" s="193"/>
      <c r="E373" s="226"/>
      <c r="F373" s="226"/>
      <c r="G373" s="226"/>
      <c r="H373" s="195"/>
      <c r="I373" s="195"/>
      <c r="J373" s="197"/>
      <c r="K373" s="334"/>
      <c r="L373" s="197"/>
      <c r="M373" s="198"/>
      <c r="N373" s="198"/>
      <c r="O373" s="198"/>
      <c r="P373" s="198"/>
      <c r="Q373" s="198"/>
      <c r="R373" s="198"/>
      <c r="S373" s="198"/>
      <c r="T373" s="198"/>
      <c r="U373" s="218"/>
      <c r="V373" s="218"/>
      <c r="W373" s="218"/>
      <c r="X373" s="218"/>
      <c r="Y373" s="218"/>
      <c r="Z373" s="218"/>
      <c r="AA373" s="218"/>
      <c r="AB373" s="218"/>
    </row>
    <row r="374" spans="1:28" ht="17" thickBot="1" x14ac:dyDescent="0.25">
      <c r="A374" s="192"/>
      <c r="B374" s="193"/>
      <c r="C374" s="218"/>
      <c r="D374" s="193"/>
      <c r="E374" s="226"/>
      <c r="F374" s="226"/>
      <c r="G374" s="226"/>
      <c r="H374" s="195"/>
      <c r="I374" s="195"/>
      <c r="J374" s="197"/>
      <c r="K374" s="334"/>
      <c r="L374" s="197"/>
      <c r="M374" s="198"/>
      <c r="N374" s="198"/>
      <c r="O374" s="198"/>
      <c r="P374" s="198"/>
      <c r="Q374" s="198"/>
      <c r="R374" s="198"/>
      <c r="S374" s="198"/>
      <c r="T374" s="198"/>
      <c r="U374" s="218"/>
      <c r="V374" s="218"/>
      <c r="W374" s="218"/>
      <c r="X374" s="218"/>
      <c r="Y374" s="218"/>
      <c r="Z374" s="218"/>
      <c r="AA374" s="218"/>
      <c r="AB374" s="218"/>
    </row>
    <row r="375" spans="1:28" ht="17" thickBot="1" x14ac:dyDescent="0.25">
      <c r="A375" s="192"/>
      <c r="B375" s="193"/>
      <c r="C375" s="218"/>
      <c r="D375" s="193"/>
      <c r="E375" s="226"/>
      <c r="F375" s="226"/>
      <c r="G375" s="226"/>
      <c r="H375" s="195"/>
      <c r="I375" s="195"/>
      <c r="J375" s="197"/>
      <c r="K375" s="334"/>
      <c r="L375" s="197"/>
      <c r="M375" s="198"/>
      <c r="N375" s="198"/>
      <c r="O375" s="198"/>
      <c r="P375" s="198"/>
      <c r="Q375" s="198"/>
      <c r="R375" s="198"/>
      <c r="S375" s="198"/>
      <c r="T375" s="198"/>
      <c r="U375" s="218"/>
      <c r="V375" s="218"/>
      <c r="W375" s="218"/>
      <c r="X375" s="218"/>
      <c r="Y375" s="218"/>
      <c r="Z375" s="218"/>
      <c r="AA375" s="218"/>
      <c r="AB375" s="218"/>
    </row>
    <row r="376" spans="1:28" ht="17" thickBot="1" x14ac:dyDescent="0.25">
      <c r="A376" s="192"/>
      <c r="B376" s="193"/>
      <c r="C376" s="218"/>
      <c r="D376" s="193"/>
      <c r="E376" s="226"/>
      <c r="F376" s="226"/>
      <c r="G376" s="226"/>
      <c r="H376" s="195"/>
      <c r="I376" s="195"/>
      <c r="J376" s="197"/>
      <c r="K376" s="334"/>
      <c r="L376" s="197"/>
      <c r="M376" s="198"/>
      <c r="N376" s="198"/>
      <c r="O376" s="198"/>
      <c r="P376" s="198"/>
      <c r="Q376" s="198"/>
      <c r="R376" s="198"/>
      <c r="S376" s="198"/>
      <c r="T376" s="198"/>
      <c r="U376" s="218"/>
      <c r="V376" s="218"/>
      <c r="W376" s="218"/>
      <c r="X376" s="218"/>
      <c r="Y376" s="218"/>
      <c r="Z376" s="218"/>
      <c r="AA376" s="218"/>
      <c r="AB376" s="218"/>
    </row>
    <row r="377" spans="1:28" ht="17" thickBot="1" x14ac:dyDescent="0.25">
      <c r="A377" s="192"/>
      <c r="B377" s="193"/>
      <c r="C377" s="218"/>
      <c r="D377" s="193"/>
      <c r="E377" s="226"/>
      <c r="F377" s="226"/>
      <c r="G377" s="226"/>
      <c r="H377" s="195"/>
      <c r="I377" s="195"/>
      <c r="J377" s="197"/>
      <c r="K377" s="334"/>
      <c r="L377" s="197"/>
      <c r="M377" s="198"/>
      <c r="N377" s="198"/>
      <c r="O377" s="198"/>
      <c r="P377" s="198"/>
      <c r="Q377" s="198"/>
      <c r="R377" s="198"/>
      <c r="S377" s="198"/>
      <c r="T377" s="198"/>
      <c r="U377" s="218"/>
      <c r="V377" s="218"/>
      <c r="W377" s="218"/>
      <c r="X377" s="218"/>
      <c r="Y377" s="218"/>
      <c r="Z377" s="218"/>
      <c r="AA377" s="218"/>
      <c r="AB377" s="218"/>
    </row>
    <row r="378" spans="1:28" ht="17" thickBot="1" x14ac:dyDescent="0.25">
      <c r="A378" s="192"/>
      <c r="B378" s="193"/>
      <c r="C378" s="218"/>
      <c r="D378" s="193"/>
      <c r="E378" s="226"/>
      <c r="F378" s="226"/>
      <c r="G378" s="226"/>
      <c r="H378" s="195"/>
      <c r="I378" s="195"/>
      <c r="J378" s="197"/>
      <c r="K378" s="334"/>
      <c r="L378" s="197"/>
      <c r="M378" s="198"/>
      <c r="N378" s="198"/>
      <c r="O378" s="198"/>
      <c r="P378" s="198"/>
      <c r="Q378" s="198"/>
      <c r="R378" s="198"/>
      <c r="S378" s="198"/>
      <c r="T378" s="198"/>
      <c r="U378" s="218"/>
      <c r="V378" s="218"/>
      <c r="W378" s="218"/>
      <c r="X378" s="218"/>
      <c r="Y378" s="218"/>
      <c r="Z378" s="218"/>
      <c r="AA378" s="218"/>
      <c r="AB378" s="218"/>
    </row>
    <row r="379" spans="1:28" ht="17" thickBot="1" x14ac:dyDescent="0.25">
      <c r="A379" s="192"/>
      <c r="B379" s="193"/>
      <c r="C379" s="218"/>
      <c r="D379" s="193"/>
      <c r="E379" s="226"/>
      <c r="F379" s="226"/>
      <c r="G379" s="226"/>
      <c r="H379" s="195"/>
      <c r="I379" s="195"/>
      <c r="J379" s="197"/>
      <c r="K379" s="334"/>
      <c r="L379" s="197"/>
      <c r="M379" s="198"/>
      <c r="N379" s="198"/>
      <c r="O379" s="198"/>
      <c r="P379" s="198"/>
      <c r="Q379" s="198"/>
      <c r="R379" s="198"/>
      <c r="S379" s="198"/>
      <c r="T379" s="198"/>
      <c r="U379" s="218"/>
      <c r="V379" s="218"/>
      <c r="W379" s="218"/>
      <c r="X379" s="218"/>
      <c r="Y379" s="218"/>
      <c r="Z379" s="218"/>
      <c r="AA379" s="218"/>
      <c r="AB379" s="218"/>
    </row>
    <row r="380" spans="1:28" ht="17" thickBot="1" x14ac:dyDescent="0.25">
      <c r="A380" s="192"/>
      <c r="B380" s="193"/>
      <c r="C380" s="218"/>
      <c r="D380" s="193"/>
      <c r="E380" s="226"/>
      <c r="F380" s="226"/>
      <c r="G380" s="226"/>
      <c r="H380" s="195"/>
      <c r="I380" s="195"/>
      <c r="J380" s="197"/>
      <c r="K380" s="334"/>
      <c r="L380" s="197"/>
      <c r="M380" s="198"/>
      <c r="N380" s="198"/>
      <c r="O380" s="198"/>
      <c r="P380" s="198"/>
      <c r="Q380" s="198"/>
      <c r="R380" s="198"/>
      <c r="S380" s="198"/>
      <c r="T380" s="198"/>
      <c r="U380" s="218"/>
      <c r="V380" s="218"/>
      <c r="W380" s="218"/>
      <c r="X380" s="218"/>
      <c r="Y380" s="218"/>
      <c r="Z380" s="218"/>
      <c r="AA380" s="218"/>
      <c r="AB380" s="218"/>
    </row>
    <row r="381" spans="1:28" ht="17" thickBot="1" x14ac:dyDescent="0.25">
      <c r="A381" s="192"/>
      <c r="B381" s="193"/>
      <c r="C381" s="218"/>
      <c r="D381" s="193"/>
      <c r="E381" s="226"/>
      <c r="F381" s="226"/>
      <c r="G381" s="226"/>
      <c r="H381" s="195"/>
      <c r="I381" s="195"/>
      <c r="J381" s="197"/>
      <c r="K381" s="334"/>
      <c r="L381" s="197"/>
      <c r="M381" s="198"/>
      <c r="N381" s="198"/>
      <c r="O381" s="198"/>
      <c r="P381" s="198"/>
      <c r="Q381" s="198"/>
      <c r="R381" s="198"/>
      <c r="S381" s="198"/>
      <c r="T381" s="198"/>
      <c r="U381" s="218"/>
      <c r="V381" s="218"/>
      <c r="W381" s="218"/>
      <c r="X381" s="218"/>
      <c r="Y381" s="218"/>
      <c r="Z381" s="218"/>
      <c r="AA381" s="218"/>
      <c r="AB381" s="218"/>
    </row>
    <row r="382" spans="1:28" ht="17" thickBot="1" x14ac:dyDescent="0.25">
      <c r="A382" s="192"/>
      <c r="B382" s="193"/>
      <c r="C382" s="218"/>
      <c r="D382" s="193"/>
      <c r="E382" s="226"/>
      <c r="F382" s="226"/>
      <c r="G382" s="226"/>
      <c r="H382" s="195"/>
      <c r="I382" s="195"/>
      <c r="J382" s="197"/>
      <c r="K382" s="334"/>
      <c r="L382" s="197"/>
      <c r="M382" s="198"/>
      <c r="N382" s="198"/>
      <c r="O382" s="198"/>
      <c r="P382" s="198"/>
      <c r="Q382" s="198"/>
      <c r="R382" s="198"/>
      <c r="S382" s="198"/>
      <c r="T382" s="198"/>
      <c r="U382" s="218"/>
      <c r="V382" s="218"/>
      <c r="W382" s="218"/>
      <c r="X382" s="218"/>
      <c r="Y382" s="218"/>
      <c r="Z382" s="218"/>
      <c r="AA382" s="218"/>
      <c r="AB382" s="218"/>
    </row>
    <row r="383" spans="1:28" ht="17" thickBot="1" x14ac:dyDescent="0.25">
      <c r="A383" s="192"/>
      <c r="B383" s="193"/>
      <c r="C383" s="218"/>
      <c r="D383" s="193"/>
      <c r="E383" s="226"/>
      <c r="F383" s="226"/>
      <c r="G383" s="226"/>
      <c r="H383" s="195"/>
      <c r="I383" s="195"/>
      <c r="J383" s="197"/>
      <c r="K383" s="334"/>
      <c r="L383" s="197"/>
      <c r="M383" s="198"/>
      <c r="N383" s="198"/>
      <c r="O383" s="198"/>
      <c r="P383" s="198"/>
      <c r="Q383" s="198"/>
      <c r="R383" s="198"/>
      <c r="S383" s="198"/>
      <c r="T383" s="198"/>
      <c r="U383" s="218"/>
      <c r="V383" s="218"/>
      <c r="W383" s="218"/>
      <c r="X383" s="218"/>
      <c r="Y383" s="218"/>
      <c r="Z383" s="218"/>
      <c r="AA383" s="218"/>
      <c r="AB383" s="218"/>
    </row>
    <row r="384" spans="1:28" ht="17" thickBot="1" x14ac:dyDescent="0.25">
      <c r="A384" s="192"/>
      <c r="B384" s="193"/>
      <c r="C384" s="218"/>
      <c r="D384" s="193"/>
      <c r="E384" s="226"/>
      <c r="F384" s="226"/>
      <c r="G384" s="226"/>
      <c r="H384" s="195"/>
      <c r="I384" s="195"/>
      <c r="J384" s="197"/>
      <c r="K384" s="334"/>
      <c r="L384" s="197"/>
      <c r="M384" s="198"/>
      <c r="N384" s="198"/>
      <c r="O384" s="198"/>
      <c r="P384" s="198"/>
      <c r="Q384" s="198"/>
      <c r="R384" s="198"/>
      <c r="S384" s="198"/>
      <c r="T384" s="198"/>
      <c r="U384" s="218"/>
      <c r="V384" s="218"/>
      <c r="W384" s="218"/>
      <c r="X384" s="218"/>
      <c r="Y384" s="218"/>
      <c r="Z384" s="218"/>
      <c r="AA384" s="218"/>
      <c r="AB384" s="218"/>
    </row>
    <row r="385" spans="1:28" ht="17" thickBot="1" x14ac:dyDescent="0.25">
      <c r="A385" s="192"/>
      <c r="B385" s="193"/>
      <c r="C385" s="218"/>
      <c r="D385" s="193"/>
      <c r="E385" s="226"/>
      <c r="F385" s="226"/>
      <c r="G385" s="226"/>
      <c r="H385" s="195"/>
      <c r="I385" s="195"/>
      <c r="J385" s="197"/>
      <c r="K385" s="334"/>
      <c r="L385" s="197"/>
      <c r="M385" s="198"/>
      <c r="N385" s="198"/>
      <c r="O385" s="198"/>
      <c r="P385" s="198"/>
      <c r="Q385" s="198"/>
      <c r="R385" s="198"/>
      <c r="S385" s="198"/>
      <c r="T385" s="198"/>
      <c r="U385" s="218"/>
      <c r="V385" s="218"/>
      <c r="W385" s="218"/>
      <c r="X385" s="218"/>
      <c r="Y385" s="218"/>
      <c r="Z385" s="218"/>
      <c r="AA385" s="218"/>
      <c r="AB385" s="218"/>
    </row>
    <row r="386" spans="1:28" ht="17" thickBot="1" x14ac:dyDescent="0.25">
      <c r="A386" s="192"/>
      <c r="B386" s="193"/>
      <c r="C386" s="218"/>
      <c r="D386" s="193"/>
      <c r="E386" s="226"/>
      <c r="F386" s="226"/>
      <c r="G386" s="226"/>
      <c r="H386" s="195"/>
      <c r="I386" s="195"/>
      <c r="J386" s="197"/>
      <c r="K386" s="334"/>
      <c r="L386" s="197"/>
      <c r="M386" s="198"/>
      <c r="N386" s="198"/>
      <c r="O386" s="198"/>
      <c r="P386" s="198"/>
      <c r="Q386" s="198"/>
      <c r="R386" s="198"/>
      <c r="S386" s="198"/>
      <c r="T386" s="198"/>
      <c r="U386" s="218"/>
      <c r="V386" s="218"/>
      <c r="W386" s="218"/>
      <c r="X386" s="218"/>
      <c r="Y386" s="218"/>
      <c r="Z386" s="218"/>
      <c r="AA386" s="218"/>
      <c r="AB386" s="218"/>
    </row>
    <row r="387" spans="1:28" ht="17" thickBot="1" x14ac:dyDescent="0.25">
      <c r="A387" s="192"/>
      <c r="B387" s="193"/>
      <c r="C387" s="218"/>
      <c r="D387" s="193"/>
      <c r="E387" s="226"/>
      <c r="F387" s="226"/>
      <c r="G387" s="226"/>
      <c r="H387" s="195"/>
      <c r="I387" s="195"/>
      <c r="J387" s="197"/>
      <c r="K387" s="334"/>
      <c r="L387" s="197"/>
      <c r="M387" s="198"/>
      <c r="N387" s="198"/>
      <c r="O387" s="198"/>
      <c r="P387" s="198"/>
      <c r="Q387" s="198"/>
      <c r="R387" s="198"/>
      <c r="S387" s="198"/>
      <c r="T387" s="198"/>
      <c r="U387" s="218"/>
      <c r="V387" s="218"/>
      <c r="W387" s="218"/>
      <c r="X387" s="218"/>
      <c r="Y387" s="218"/>
      <c r="Z387" s="218"/>
      <c r="AA387" s="218"/>
      <c r="AB387" s="218"/>
    </row>
    <row r="388" spans="1:28" ht="17" thickBot="1" x14ac:dyDescent="0.25">
      <c r="A388" s="192"/>
      <c r="B388" s="193"/>
      <c r="C388" s="218"/>
      <c r="D388" s="193"/>
      <c r="E388" s="226"/>
      <c r="F388" s="226"/>
      <c r="G388" s="226"/>
      <c r="H388" s="195"/>
      <c r="I388" s="195"/>
      <c r="J388" s="197"/>
      <c r="K388" s="334"/>
      <c r="L388" s="197"/>
      <c r="M388" s="198"/>
      <c r="N388" s="198"/>
      <c r="O388" s="198"/>
      <c r="P388" s="198"/>
      <c r="Q388" s="198"/>
      <c r="R388" s="198"/>
      <c r="S388" s="198"/>
      <c r="T388" s="198"/>
      <c r="U388" s="218"/>
      <c r="V388" s="218"/>
      <c r="W388" s="218"/>
      <c r="X388" s="218"/>
      <c r="Y388" s="218"/>
      <c r="Z388" s="218"/>
      <c r="AA388" s="218"/>
      <c r="AB388" s="218"/>
    </row>
    <row r="389" spans="1:28" ht="17" thickBot="1" x14ac:dyDescent="0.25">
      <c r="A389" s="192"/>
      <c r="B389" s="193"/>
      <c r="C389" s="218"/>
      <c r="D389" s="193"/>
      <c r="E389" s="226"/>
      <c r="F389" s="226"/>
      <c r="G389" s="226"/>
      <c r="H389" s="195"/>
      <c r="I389" s="195"/>
      <c r="J389" s="197"/>
      <c r="K389" s="334"/>
      <c r="L389" s="197"/>
      <c r="M389" s="198"/>
      <c r="N389" s="198"/>
      <c r="O389" s="198"/>
      <c r="P389" s="198"/>
      <c r="Q389" s="198"/>
      <c r="R389" s="198"/>
      <c r="S389" s="198"/>
      <c r="T389" s="198"/>
      <c r="U389" s="218"/>
      <c r="V389" s="218"/>
      <c r="W389" s="218"/>
      <c r="X389" s="218"/>
      <c r="Y389" s="218"/>
      <c r="Z389" s="218"/>
      <c r="AA389" s="218"/>
      <c r="AB389" s="218"/>
    </row>
    <row r="390" spans="1:28" ht="17" thickBot="1" x14ac:dyDescent="0.25">
      <c r="A390" s="192"/>
      <c r="B390" s="193"/>
      <c r="C390" s="218"/>
      <c r="D390" s="193"/>
      <c r="E390" s="226"/>
      <c r="F390" s="226"/>
      <c r="G390" s="226"/>
      <c r="H390" s="195"/>
      <c r="I390" s="195"/>
      <c r="J390" s="197"/>
      <c r="K390" s="334"/>
      <c r="L390" s="197"/>
      <c r="M390" s="198"/>
      <c r="N390" s="198"/>
      <c r="O390" s="198"/>
      <c r="P390" s="198"/>
      <c r="Q390" s="198"/>
      <c r="R390" s="198"/>
      <c r="S390" s="198"/>
      <c r="T390" s="198"/>
      <c r="U390" s="218"/>
      <c r="V390" s="218"/>
      <c r="W390" s="218"/>
      <c r="X390" s="218"/>
      <c r="Y390" s="218"/>
      <c r="Z390" s="218"/>
      <c r="AA390" s="218"/>
      <c r="AB390" s="218"/>
    </row>
    <row r="391" spans="1:28" ht="17" thickBot="1" x14ac:dyDescent="0.25">
      <c r="A391" s="192"/>
      <c r="B391" s="193"/>
      <c r="C391" s="218"/>
      <c r="D391" s="193"/>
      <c r="E391" s="226"/>
      <c r="F391" s="226"/>
      <c r="G391" s="226"/>
      <c r="H391" s="195"/>
      <c r="I391" s="195"/>
      <c r="J391" s="197"/>
      <c r="K391" s="334"/>
      <c r="L391" s="197"/>
      <c r="M391" s="198"/>
      <c r="N391" s="198"/>
      <c r="O391" s="198"/>
      <c r="P391" s="198"/>
      <c r="Q391" s="198"/>
      <c r="R391" s="198"/>
      <c r="S391" s="198"/>
      <c r="T391" s="198"/>
      <c r="U391" s="218"/>
      <c r="V391" s="218"/>
      <c r="W391" s="218"/>
      <c r="X391" s="218"/>
      <c r="Y391" s="218"/>
      <c r="Z391" s="218"/>
      <c r="AA391" s="218"/>
      <c r="AB391" s="218"/>
    </row>
    <row r="392" spans="1:28" ht="17" thickBot="1" x14ac:dyDescent="0.25">
      <c r="A392" s="192"/>
      <c r="B392" s="193"/>
      <c r="C392" s="218"/>
      <c r="D392" s="193"/>
      <c r="E392" s="226"/>
      <c r="F392" s="226"/>
      <c r="G392" s="226"/>
      <c r="H392" s="195"/>
      <c r="I392" s="195"/>
      <c r="J392" s="197"/>
      <c r="K392" s="334"/>
      <c r="L392" s="197"/>
      <c r="M392" s="198"/>
      <c r="N392" s="198"/>
      <c r="O392" s="198"/>
      <c r="P392" s="198"/>
      <c r="Q392" s="198"/>
      <c r="R392" s="198"/>
      <c r="S392" s="198"/>
      <c r="T392" s="198"/>
      <c r="U392" s="218"/>
      <c r="V392" s="218"/>
      <c r="W392" s="218"/>
      <c r="X392" s="218"/>
      <c r="Y392" s="218"/>
      <c r="Z392" s="218"/>
      <c r="AA392" s="218"/>
      <c r="AB392" s="218"/>
    </row>
    <row r="393" spans="1:28" ht="17" thickBot="1" x14ac:dyDescent="0.25">
      <c r="A393" s="192"/>
      <c r="B393" s="193"/>
      <c r="C393" s="218"/>
      <c r="D393" s="193"/>
      <c r="E393" s="226"/>
      <c r="F393" s="226"/>
      <c r="G393" s="226"/>
      <c r="H393" s="195"/>
      <c r="I393" s="195"/>
      <c r="J393" s="197"/>
      <c r="K393" s="334"/>
      <c r="L393" s="197"/>
      <c r="M393" s="198"/>
      <c r="N393" s="198"/>
      <c r="O393" s="198"/>
      <c r="P393" s="198"/>
      <c r="Q393" s="198"/>
      <c r="R393" s="198"/>
      <c r="S393" s="198"/>
      <c r="T393" s="198"/>
      <c r="U393" s="218"/>
      <c r="V393" s="218"/>
      <c r="W393" s="218"/>
      <c r="X393" s="218"/>
      <c r="Y393" s="218"/>
      <c r="Z393" s="218"/>
      <c r="AA393" s="218"/>
      <c r="AB393" s="218"/>
    </row>
    <row r="394" spans="1:28" ht="17" thickBot="1" x14ac:dyDescent="0.25">
      <c r="A394" s="192"/>
      <c r="B394" s="193"/>
      <c r="C394" s="218"/>
      <c r="D394" s="193"/>
      <c r="E394" s="226"/>
      <c r="F394" s="226"/>
      <c r="G394" s="226"/>
      <c r="H394" s="195"/>
      <c r="I394" s="195"/>
      <c r="J394" s="197"/>
      <c r="K394" s="334"/>
      <c r="L394" s="197"/>
      <c r="M394" s="198"/>
      <c r="N394" s="198"/>
      <c r="O394" s="198"/>
      <c r="P394" s="198"/>
      <c r="Q394" s="198"/>
      <c r="R394" s="198"/>
      <c r="S394" s="198"/>
      <c r="T394" s="198"/>
      <c r="U394" s="218"/>
      <c r="V394" s="218"/>
      <c r="W394" s="218"/>
      <c r="X394" s="218"/>
      <c r="Y394" s="218"/>
      <c r="Z394" s="218"/>
      <c r="AA394" s="218"/>
      <c r="AB394" s="218"/>
    </row>
    <row r="395" spans="1:28" ht="17" thickBot="1" x14ac:dyDescent="0.25">
      <c r="A395" s="192"/>
      <c r="B395" s="193"/>
      <c r="C395" s="218"/>
      <c r="D395" s="193"/>
      <c r="E395" s="226"/>
      <c r="F395" s="226"/>
      <c r="G395" s="226"/>
      <c r="H395" s="195"/>
      <c r="I395" s="195"/>
      <c r="J395" s="197"/>
      <c r="K395" s="334"/>
      <c r="L395" s="197"/>
      <c r="M395" s="198"/>
      <c r="N395" s="198"/>
      <c r="O395" s="198"/>
      <c r="P395" s="198"/>
      <c r="Q395" s="198"/>
      <c r="R395" s="198"/>
      <c r="S395" s="198"/>
      <c r="T395" s="198"/>
      <c r="U395" s="218"/>
      <c r="V395" s="218"/>
      <c r="W395" s="218"/>
      <c r="X395" s="218"/>
      <c r="Y395" s="218"/>
      <c r="Z395" s="218"/>
      <c r="AA395" s="218"/>
      <c r="AB395" s="218"/>
    </row>
    <row r="396" spans="1:28" ht="17" thickBot="1" x14ac:dyDescent="0.25">
      <c r="A396" s="192"/>
      <c r="B396" s="193"/>
      <c r="C396" s="218"/>
      <c r="D396" s="193"/>
      <c r="E396" s="226"/>
      <c r="F396" s="226"/>
      <c r="G396" s="226"/>
      <c r="H396" s="195"/>
      <c r="I396" s="195"/>
      <c r="J396" s="197"/>
      <c r="K396" s="334"/>
      <c r="L396" s="197"/>
      <c r="M396" s="198"/>
      <c r="N396" s="198"/>
      <c r="O396" s="198"/>
      <c r="P396" s="198"/>
      <c r="Q396" s="198"/>
      <c r="R396" s="198"/>
      <c r="S396" s="198"/>
      <c r="T396" s="198"/>
      <c r="U396" s="218"/>
      <c r="V396" s="218"/>
      <c r="W396" s="218"/>
      <c r="X396" s="218"/>
      <c r="Y396" s="218"/>
      <c r="Z396" s="218"/>
      <c r="AA396" s="218"/>
      <c r="AB396" s="218"/>
    </row>
    <row r="397" spans="1:28" ht="17" thickBot="1" x14ac:dyDescent="0.25">
      <c r="A397" s="192"/>
      <c r="B397" s="193"/>
      <c r="C397" s="218"/>
      <c r="D397" s="193"/>
      <c r="E397" s="226"/>
      <c r="F397" s="226"/>
      <c r="G397" s="226"/>
      <c r="H397" s="195"/>
      <c r="I397" s="195"/>
      <c r="J397" s="197"/>
      <c r="K397" s="334"/>
      <c r="L397" s="197"/>
      <c r="M397" s="198"/>
      <c r="N397" s="198"/>
      <c r="O397" s="198"/>
      <c r="P397" s="198"/>
      <c r="Q397" s="198"/>
      <c r="R397" s="198"/>
      <c r="S397" s="198"/>
      <c r="T397" s="198"/>
      <c r="U397" s="218"/>
      <c r="V397" s="218"/>
      <c r="W397" s="218"/>
      <c r="X397" s="218"/>
      <c r="Y397" s="218"/>
      <c r="Z397" s="218"/>
      <c r="AA397" s="218"/>
      <c r="AB397" s="218"/>
    </row>
    <row r="398" spans="1:28" ht="17" thickBot="1" x14ac:dyDescent="0.25">
      <c r="A398" s="192"/>
      <c r="B398" s="193"/>
      <c r="C398" s="218"/>
      <c r="D398" s="193"/>
      <c r="E398" s="226"/>
      <c r="F398" s="226"/>
      <c r="G398" s="226"/>
      <c r="H398" s="195"/>
      <c r="I398" s="195"/>
      <c r="J398" s="197"/>
      <c r="K398" s="334"/>
      <c r="L398" s="197"/>
      <c r="M398" s="198"/>
      <c r="N398" s="198"/>
      <c r="O398" s="198"/>
      <c r="P398" s="198"/>
      <c r="Q398" s="198"/>
      <c r="R398" s="198"/>
      <c r="S398" s="198"/>
      <c r="T398" s="198"/>
      <c r="U398" s="218"/>
      <c r="V398" s="218"/>
      <c r="W398" s="218"/>
      <c r="X398" s="218"/>
      <c r="Y398" s="218"/>
      <c r="Z398" s="218"/>
      <c r="AA398" s="218"/>
      <c r="AB398" s="218"/>
    </row>
    <row r="399" spans="1:28" ht="17" thickBot="1" x14ac:dyDescent="0.25">
      <c r="A399" s="192"/>
      <c r="B399" s="193"/>
      <c r="C399" s="218"/>
      <c r="D399" s="193"/>
      <c r="E399" s="226"/>
      <c r="F399" s="226"/>
      <c r="G399" s="226"/>
      <c r="H399" s="195"/>
      <c r="I399" s="195"/>
      <c r="J399" s="197"/>
      <c r="K399" s="334"/>
      <c r="L399" s="197"/>
      <c r="M399" s="198"/>
      <c r="N399" s="198"/>
      <c r="O399" s="198"/>
      <c r="P399" s="198"/>
      <c r="Q399" s="198"/>
      <c r="R399" s="198"/>
      <c r="S399" s="198"/>
      <c r="T399" s="198"/>
      <c r="U399" s="218"/>
      <c r="V399" s="218"/>
      <c r="W399" s="218"/>
      <c r="X399" s="218"/>
      <c r="Y399" s="218"/>
      <c r="Z399" s="218"/>
      <c r="AA399" s="218"/>
      <c r="AB399" s="218"/>
    </row>
    <row r="400" spans="1:28" ht="17" thickBot="1" x14ac:dyDescent="0.25">
      <c r="A400" s="192"/>
      <c r="B400" s="193"/>
      <c r="C400" s="218"/>
      <c r="D400" s="193"/>
      <c r="E400" s="226"/>
      <c r="F400" s="226"/>
      <c r="G400" s="226"/>
      <c r="H400" s="195"/>
      <c r="I400" s="195"/>
      <c r="J400" s="197"/>
      <c r="K400" s="334"/>
      <c r="L400" s="197"/>
      <c r="M400" s="198"/>
      <c r="N400" s="198"/>
      <c r="O400" s="198"/>
      <c r="P400" s="198"/>
      <c r="Q400" s="198"/>
      <c r="R400" s="198"/>
      <c r="S400" s="198"/>
      <c r="T400" s="198"/>
      <c r="U400" s="218"/>
      <c r="V400" s="218"/>
      <c r="W400" s="218"/>
      <c r="X400" s="218"/>
      <c r="Y400" s="218"/>
      <c r="Z400" s="218"/>
      <c r="AA400" s="218"/>
      <c r="AB400" s="218"/>
    </row>
    <row r="401" spans="1:28" ht="17" thickBot="1" x14ac:dyDescent="0.25">
      <c r="A401" s="192"/>
      <c r="B401" s="193"/>
      <c r="C401" s="218"/>
      <c r="D401" s="193"/>
      <c r="E401" s="226"/>
      <c r="F401" s="226"/>
      <c r="G401" s="226"/>
      <c r="H401" s="195"/>
      <c r="I401" s="195"/>
      <c r="J401" s="197"/>
      <c r="K401" s="334"/>
      <c r="L401" s="197"/>
      <c r="M401" s="198"/>
      <c r="N401" s="198"/>
      <c r="O401" s="198"/>
      <c r="P401" s="198"/>
      <c r="Q401" s="198"/>
      <c r="R401" s="198"/>
      <c r="S401" s="198"/>
      <c r="T401" s="198"/>
      <c r="U401" s="218"/>
      <c r="V401" s="218"/>
      <c r="W401" s="218"/>
      <c r="X401" s="218"/>
      <c r="Y401" s="218"/>
      <c r="Z401" s="218"/>
      <c r="AA401" s="218"/>
      <c r="AB401" s="218"/>
    </row>
    <row r="402" spans="1:28" ht="17" thickBot="1" x14ac:dyDescent="0.25">
      <c r="A402" s="192"/>
      <c r="B402" s="193"/>
      <c r="C402" s="218"/>
      <c r="D402" s="193"/>
      <c r="E402" s="226"/>
      <c r="F402" s="226"/>
      <c r="G402" s="226"/>
      <c r="H402" s="195"/>
      <c r="I402" s="195"/>
      <c r="J402" s="197"/>
      <c r="K402" s="334"/>
      <c r="L402" s="197"/>
      <c r="M402" s="198"/>
      <c r="N402" s="198"/>
      <c r="O402" s="198"/>
      <c r="P402" s="198"/>
      <c r="Q402" s="198"/>
      <c r="R402" s="198"/>
      <c r="S402" s="198"/>
      <c r="T402" s="198"/>
      <c r="U402" s="218"/>
      <c r="V402" s="218"/>
      <c r="W402" s="218"/>
      <c r="X402" s="218"/>
      <c r="Y402" s="218"/>
      <c r="Z402" s="218"/>
      <c r="AA402" s="218"/>
      <c r="AB402" s="218"/>
    </row>
    <row r="403" spans="1:28" ht="17" thickBot="1" x14ac:dyDescent="0.25">
      <c r="A403" s="192"/>
      <c r="B403" s="193"/>
      <c r="C403" s="218"/>
      <c r="D403" s="193"/>
      <c r="E403" s="226"/>
      <c r="F403" s="226"/>
      <c r="G403" s="226"/>
      <c r="H403" s="195"/>
      <c r="I403" s="195"/>
      <c r="J403" s="197"/>
      <c r="K403" s="334"/>
      <c r="L403" s="197"/>
      <c r="M403" s="198"/>
      <c r="N403" s="198"/>
      <c r="O403" s="198"/>
      <c r="P403" s="198"/>
      <c r="Q403" s="198"/>
      <c r="R403" s="198"/>
      <c r="S403" s="198"/>
      <c r="T403" s="198"/>
      <c r="U403" s="218"/>
      <c r="V403" s="218"/>
      <c r="W403" s="218"/>
      <c r="X403" s="218"/>
      <c r="Y403" s="218"/>
      <c r="Z403" s="218"/>
      <c r="AA403" s="218"/>
      <c r="AB403" s="218"/>
    </row>
    <row r="404" spans="1:28" ht="17" thickBot="1" x14ac:dyDescent="0.25">
      <c r="A404" s="192"/>
      <c r="B404" s="193"/>
      <c r="C404" s="218"/>
      <c r="D404" s="193"/>
      <c r="E404" s="226"/>
      <c r="F404" s="226"/>
      <c r="G404" s="226"/>
      <c r="H404" s="195"/>
      <c r="I404" s="195"/>
      <c r="J404" s="197"/>
      <c r="K404" s="334"/>
      <c r="L404" s="197"/>
      <c r="M404" s="198"/>
      <c r="N404" s="198"/>
      <c r="O404" s="198"/>
      <c r="P404" s="198"/>
      <c r="Q404" s="198"/>
      <c r="R404" s="198"/>
      <c r="S404" s="198"/>
      <c r="T404" s="198"/>
      <c r="U404" s="218"/>
      <c r="V404" s="218"/>
      <c r="W404" s="218"/>
      <c r="X404" s="218"/>
      <c r="Y404" s="218"/>
      <c r="Z404" s="218"/>
      <c r="AA404" s="218"/>
      <c r="AB404" s="218"/>
    </row>
    <row r="405" spans="1:28" ht="17" thickBot="1" x14ac:dyDescent="0.25">
      <c r="A405" s="192"/>
      <c r="B405" s="193"/>
      <c r="C405" s="218"/>
      <c r="D405" s="193"/>
      <c r="E405" s="226"/>
      <c r="F405" s="226"/>
      <c r="G405" s="226"/>
      <c r="H405" s="195"/>
      <c r="I405" s="195"/>
      <c r="J405" s="197"/>
      <c r="K405" s="334"/>
      <c r="L405" s="197"/>
      <c r="M405" s="198"/>
      <c r="N405" s="198"/>
      <c r="O405" s="198"/>
      <c r="P405" s="198"/>
      <c r="Q405" s="198"/>
      <c r="R405" s="198"/>
      <c r="S405" s="198"/>
      <c r="T405" s="198"/>
      <c r="U405" s="218"/>
      <c r="V405" s="218"/>
      <c r="W405" s="218"/>
      <c r="X405" s="218"/>
      <c r="Y405" s="218"/>
      <c r="Z405" s="218"/>
      <c r="AA405" s="218"/>
      <c r="AB405" s="218"/>
    </row>
    <row r="406" spans="1:28" ht="17" thickBot="1" x14ac:dyDescent="0.25">
      <c r="A406" s="192"/>
      <c r="B406" s="193"/>
      <c r="C406" s="218"/>
      <c r="D406" s="193"/>
      <c r="E406" s="226"/>
      <c r="F406" s="226"/>
      <c r="G406" s="226"/>
      <c r="H406" s="195"/>
      <c r="I406" s="195"/>
      <c r="J406" s="197"/>
      <c r="K406" s="334"/>
      <c r="L406" s="197"/>
      <c r="M406" s="198"/>
      <c r="N406" s="198"/>
      <c r="O406" s="198"/>
      <c r="P406" s="198"/>
      <c r="Q406" s="198"/>
      <c r="R406" s="198"/>
      <c r="S406" s="198"/>
      <c r="T406" s="198"/>
      <c r="U406" s="218"/>
      <c r="V406" s="218"/>
      <c r="W406" s="218"/>
      <c r="X406" s="218"/>
      <c r="Y406" s="218"/>
      <c r="Z406" s="218"/>
      <c r="AA406" s="218"/>
      <c r="AB406" s="218"/>
    </row>
    <row r="407" spans="1:28" ht="17" thickBot="1" x14ac:dyDescent="0.25">
      <c r="A407" s="192"/>
      <c r="B407" s="193"/>
      <c r="C407" s="218"/>
      <c r="D407" s="193"/>
      <c r="E407" s="226"/>
      <c r="F407" s="226"/>
      <c r="G407" s="226"/>
      <c r="H407" s="195"/>
      <c r="I407" s="195"/>
      <c r="J407" s="197"/>
      <c r="K407" s="334"/>
      <c r="L407" s="197"/>
      <c r="M407" s="198"/>
      <c r="N407" s="198"/>
      <c r="O407" s="198"/>
      <c r="P407" s="198"/>
      <c r="Q407" s="198"/>
      <c r="R407" s="198"/>
      <c r="S407" s="198"/>
      <c r="T407" s="198"/>
      <c r="U407" s="218"/>
      <c r="V407" s="218"/>
      <c r="W407" s="218"/>
      <c r="X407" s="218"/>
      <c r="Y407" s="218"/>
      <c r="Z407" s="218"/>
      <c r="AA407" s="218"/>
      <c r="AB407" s="218"/>
    </row>
    <row r="408" spans="1:28" ht="17" thickBot="1" x14ac:dyDescent="0.25">
      <c r="A408" s="192"/>
      <c r="B408" s="193"/>
      <c r="C408" s="218"/>
      <c r="D408" s="193"/>
      <c r="E408" s="226"/>
      <c r="F408" s="226"/>
      <c r="G408" s="226"/>
      <c r="H408" s="195"/>
      <c r="I408" s="195"/>
      <c r="J408" s="197"/>
      <c r="K408" s="334"/>
      <c r="L408" s="197"/>
      <c r="M408" s="198"/>
      <c r="N408" s="198"/>
      <c r="O408" s="198"/>
      <c r="P408" s="198"/>
      <c r="Q408" s="198"/>
      <c r="R408" s="198"/>
      <c r="S408" s="198"/>
      <c r="T408" s="198"/>
      <c r="U408" s="218"/>
      <c r="V408" s="218"/>
      <c r="W408" s="218"/>
      <c r="X408" s="218"/>
      <c r="Y408" s="218"/>
      <c r="Z408" s="218"/>
      <c r="AA408" s="218"/>
      <c r="AB408" s="218"/>
    </row>
    <row r="409" spans="1:28" ht="17" thickBot="1" x14ac:dyDescent="0.25">
      <c r="A409" s="192"/>
      <c r="B409" s="193"/>
      <c r="C409" s="218"/>
      <c r="D409" s="193"/>
      <c r="E409" s="226"/>
      <c r="F409" s="226"/>
      <c r="G409" s="226"/>
      <c r="H409" s="195"/>
      <c r="I409" s="195"/>
      <c r="J409" s="197"/>
      <c r="K409" s="334"/>
      <c r="L409" s="197"/>
      <c r="M409" s="198"/>
      <c r="N409" s="198"/>
      <c r="O409" s="198"/>
      <c r="P409" s="198"/>
      <c r="Q409" s="198"/>
      <c r="R409" s="198"/>
      <c r="S409" s="198"/>
      <c r="T409" s="198"/>
      <c r="U409" s="218"/>
      <c r="V409" s="218"/>
      <c r="W409" s="218"/>
      <c r="X409" s="218"/>
      <c r="Y409" s="218"/>
      <c r="Z409" s="218"/>
      <c r="AA409" s="218"/>
      <c r="AB409" s="218"/>
    </row>
    <row r="410" spans="1:28" ht="17" thickBot="1" x14ac:dyDescent="0.25">
      <c r="A410" s="192"/>
      <c r="B410" s="193"/>
      <c r="C410" s="218"/>
      <c r="D410" s="193"/>
      <c r="E410" s="226"/>
      <c r="F410" s="226"/>
      <c r="G410" s="226"/>
      <c r="H410" s="195"/>
      <c r="I410" s="195"/>
      <c r="J410" s="197"/>
      <c r="K410" s="334"/>
      <c r="L410" s="197"/>
      <c r="M410" s="198"/>
      <c r="N410" s="198"/>
      <c r="O410" s="198"/>
      <c r="P410" s="198"/>
      <c r="Q410" s="198"/>
      <c r="R410" s="198"/>
      <c r="S410" s="198"/>
      <c r="T410" s="198"/>
      <c r="U410" s="218"/>
      <c r="V410" s="218"/>
      <c r="W410" s="218"/>
      <c r="X410" s="218"/>
      <c r="Y410" s="218"/>
      <c r="Z410" s="218"/>
      <c r="AA410" s="218"/>
      <c r="AB410" s="218"/>
    </row>
    <row r="411" spans="1:28" ht="17" thickBot="1" x14ac:dyDescent="0.25">
      <c r="A411" s="192"/>
      <c r="B411" s="193"/>
      <c r="C411" s="218"/>
      <c r="D411" s="193"/>
      <c r="E411" s="226"/>
      <c r="F411" s="226"/>
      <c r="G411" s="226"/>
      <c r="H411" s="195"/>
      <c r="I411" s="195"/>
      <c r="J411" s="197"/>
      <c r="K411" s="334"/>
      <c r="L411" s="197"/>
      <c r="M411" s="198"/>
      <c r="N411" s="198"/>
      <c r="O411" s="198"/>
      <c r="P411" s="198"/>
      <c r="Q411" s="198"/>
      <c r="R411" s="198"/>
      <c r="S411" s="198"/>
      <c r="T411" s="198"/>
      <c r="U411" s="218"/>
      <c r="V411" s="218"/>
      <c r="W411" s="218"/>
      <c r="X411" s="218"/>
      <c r="Y411" s="218"/>
      <c r="Z411" s="218"/>
      <c r="AA411" s="218"/>
      <c r="AB411" s="218"/>
    </row>
    <row r="412" spans="1:28" ht="17" thickBot="1" x14ac:dyDescent="0.25">
      <c r="A412" s="192"/>
      <c r="B412" s="193"/>
      <c r="C412" s="218"/>
      <c r="D412" s="193"/>
      <c r="E412" s="226"/>
      <c r="F412" s="226"/>
      <c r="G412" s="226"/>
      <c r="H412" s="195"/>
      <c r="I412" s="195"/>
      <c r="J412" s="197"/>
      <c r="K412" s="334"/>
      <c r="L412" s="197"/>
      <c r="M412" s="198"/>
      <c r="N412" s="198"/>
      <c r="O412" s="198"/>
      <c r="P412" s="198"/>
      <c r="Q412" s="198"/>
      <c r="R412" s="198"/>
      <c r="S412" s="198"/>
      <c r="T412" s="198"/>
      <c r="U412" s="218"/>
      <c r="V412" s="218"/>
      <c r="W412" s="218"/>
      <c r="X412" s="218"/>
      <c r="Y412" s="218"/>
      <c r="Z412" s="218"/>
      <c r="AA412" s="218"/>
      <c r="AB412" s="218"/>
    </row>
    <row r="413" spans="1:28" ht="17" thickBot="1" x14ac:dyDescent="0.25">
      <c r="A413" s="192"/>
      <c r="B413" s="193"/>
      <c r="C413" s="218"/>
      <c r="D413" s="193"/>
      <c r="E413" s="226"/>
      <c r="F413" s="226"/>
      <c r="G413" s="226"/>
      <c r="H413" s="195"/>
      <c r="I413" s="195"/>
      <c r="J413" s="197"/>
      <c r="K413" s="334"/>
      <c r="L413" s="197"/>
      <c r="M413" s="198"/>
      <c r="N413" s="198"/>
      <c r="O413" s="198"/>
      <c r="P413" s="198"/>
      <c r="Q413" s="198"/>
      <c r="R413" s="198"/>
      <c r="S413" s="198"/>
      <c r="T413" s="198"/>
      <c r="U413" s="218"/>
      <c r="V413" s="218"/>
      <c r="W413" s="218"/>
      <c r="X413" s="218"/>
      <c r="Y413" s="218"/>
      <c r="Z413" s="218"/>
      <c r="AA413" s="218"/>
      <c r="AB413" s="218"/>
    </row>
    <row r="414" spans="1:28" ht="17" thickBot="1" x14ac:dyDescent="0.25">
      <c r="A414" s="192"/>
      <c r="B414" s="193"/>
      <c r="C414" s="218"/>
      <c r="D414" s="193"/>
      <c r="E414" s="226"/>
      <c r="F414" s="226"/>
      <c r="G414" s="226"/>
      <c r="H414" s="195"/>
      <c r="I414" s="195"/>
      <c r="J414" s="197"/>
      <c r="K414" s="334"/>
      <c r="L414" s="197"/>
      <c r="M414" s="198"/>
      <c r="N414" s="198"/>
      <c r="O414" s="198"/>
      <c r="P414" s="198"/>
      <c r="Q414" s="198"/>
      <c r="R414" s="198"/>
      <c r="S414" s="198"/>
      <c r="T414" s="198"/>
      <c r="U414" s="218"/>
      <c r="V414" s="218"/>
      <c r="W414" s="218"/>
      <c r="X414" s="218"/>
      <c r="Y414" s="218"/>
      <c r="Z414" s="218"/>
      <c r="AA414" s="218"/>
      <c r="AB414" s="218"/>
    </row>
    <row r="415" spans="1:28" ht="17" thickBot="1" x14ac:dyDescent="0.25">
      <c r="A415" s="192"/>
      <c r="B415" s="193"/>
      <c r="C415" s="218"/>
      <c r="D415" s="193"/>
      <c r="E415" s="226"/>
      <c r="F415" s="226"/>
      <c r="G415" s="226"/>
      <c r="H415" s="195"/>
      <c r="I415" s="195"/>
      <c r="J415" s="197"/>
      <c r="K415" s="334"/>
      <c r="L415" s="197"/>
      <c r="M415" s="198"/>
      <c r="N415" s="198"/>
      <c r="O415" s="198"/>
      <c r="P415" s="198"/>
      <c r="Q415" s="198"/>
      <c r="R415" s="198"/>
      <c r="S415" s="198"/>
      <c r="T415" s="198"/>
      <c r="U415" s="218"/>
      <c r="V415" s="218"/>
      <c r="W415" s="218"/>
      <c r="X415" s="218"/>
      <c r="Y415" s="218"/>
      <c r="Z415" s="218"/>
      <c r="AA415" s="218"/>
      <c r="AB415" s="218"/>
    </row>
    <row r="416" spans="1:28" ht="17" thickBot="1" x14ac:dyDescent="0.25">
      <c r="A416" s="192"/>
      <c r="B416" s="193"/>
      <c r="C416" s="218"/>
      <c r="D416" s="193"/>
      <c r="E416" s="226"/>
      <c r="F416" s="226"/>
      <c r="G416" s="226"/>
      <c r="H416" s="195"/>
      <c r="I416" s="195"/>
      <c r="J416" s="197"/>
      <c r="K416" s="334"/>
      <c r="L416" s="197"/>
      <c r="M416" s="198"/>
      <c r="N416" s="198"/>
      <c r="O416" s="198"/>
      <c r="P416" s="198"/>
      <c r="Q416" s="198"/>
      <c r="R416" s="198"/>
      <c r="S416" s="198"/>
      <c r="T416" s="198"/>
      <c r="U416" s="218"/>
      <c r="V416" s="218"/>
      <c r="W416" s="218"/>
      <c r="X416" s="218"/>
      <c r="Y416" s="218"/>
      <c r="Z416" s="218"/>
      <c r="AA416" s="218"/>
      <c r="AB416" s="218"/>
    </row>
    <row r="417" spans="1:28" ht="17" thickBot="1" x14ac:dyDescent="0.25">
      <c r="A417" s="192"/>
      <c r="B417" s="193"/>
      <c r="C417" s="218"/>
      <c r="D417" s="193"/>
      <c r="E417" s="226"/>
      <c r="F417" s="226"/>
      <c r="G417" s="226"/>
      <c r="H417" s="195"/>
      <c r="I417" s="195"/>
      <c r="J417" s="197"/>
      <c r="K417" s="334"/>
      <c r="L417" s="197"/>
      <c r="M417" s="198"/>
      <c r="N417" s="198"/>
      <c r="O417" s="198"/>
      <c r="P417" s="198"/>
      <c r="Q417" s="198"/>
      <c r="R417" s="198"/>
      <c r="S417" s="198"/>
      <c r="T417" s="198"/>
      <c r="U417" s="218"/>
      <c r="V417" s="218"/>
      <c r="W417" s="218"/>
      <c r="X417" s="218"/>
      <c r="Y417" s="218"/>
      <c r="Z417" s="218"/>
      <c r="AA417" s="218"/>
      <c r="AB417" s="218"/>
    </row>
    <row r="418" spans="1:28" ht="17" thickBot="1" x14ac:dyDescent="0.25">
      <c r="A418" s="192"/>
      <c r="B418" s="193"/>
      <c r="C418" s="218"/>
      <c r="D418" s="193"/>
      <c r="E418" s="226"/>
      <c r="F418" s="226"/>
      <c r="G418" s="226"/>
      <c r="H418" s="195"/>
      <c r="I418" s="195"/>
      <c r="J418" s="197"/>
      <c r="K418" s="334"/>
      <c r="L418" s="197"/>
      <c r="M418" s="198"/>
      <c r="N418" s="198"/>
      <c r="O418" s="198"/>
      <c r="P418" s="198"/>
      <c r="Q418" s="198"/>
      <c r="R418" s="198"/>
      <c r="S418" s="198"/>
      <c r="T418" s="198"/>
      <c r="U418" s="218"/>
      <c r="V418" s="218"/>
      <c r="W418" s="218"/>
      <c r="X418" s="218"/>
      <c r="Y418" s="218"/>
      <c r="Z418" s="218"/>
      <c r="AA418" s="218"/>
      <c r="AB418" s="218"/>
    </row>
    <row r="419" spans="1:28" ht="17" thickBot="1" x14ac:dyDescent="0.25">
      <c r="A419" s="192"/>
      <c r="B419" s="193"/>
      <c r="C419" s="218"/>
      <c r="D419" s="193"/>
      <c r="E419" s="226"/>
      <c r="F419" s="226"/>
      <c r="G419" s="226"/>
      <c r="H419" s="195"/>
      <c r="I419" s="195"/>
      <c r="J419" s="197"/>
      <c r="K419" s="334"/>
      <c r="L419" s="197"/>
      <c r="M419" s="198"/>
      <c r="N419" s="198"/>
      <c r="O419" s="198"/>
      <c r="P419" s="198"/>
      <c r="Q419" s="198"/>
      <c r="R419" s="198"/>
      <c r="S419" s="198"/>
      <c r="T419" s="198"/>
      <c r="U419" s="218"/>
      <c r="V419" s="218"/>
      <c r="W419" s="218"/>
      <c r="X419" s="218"/>
      <c r="Y419" s="218"/>
      <c r="Z419" s="218"/>
      <c r="AA419" s="218"/>
      <c r="AB419" s="218"/>
    </row>
    <row r="420" spans="1:28" ht="17" thickBot="1" x14ac:dyDescent="0.25">
      <c r="A420" s="192"/>
      <c r="B420" s="193"/>
      <c r="C420" s="218"/>
      <c r="D420" s="193"/>
      <c r="E420" s="226"/>
      <c r="F420" s="226"/>
      <c r="G420" s="226"/>
      <c r="H420" s="195"/>
      <c r="I420" s="195"/>
      <c r="J420" s="197"/>
      <c r="K420" s="334"/>
      <c r="L420" s="197"/>
      <c r="M420" s="198"/>
      <c r="N420" s="198"/>
      <c r="O420" s="198"/>
      <c r="P420" s="198"/>
      <c r="Q420" s="198"/>
      <c r="R420" s="198"/>
      <c r="S420" s="198"/>
      <c r="T420" s="198"/>
      <c r="U420" s="218"/>
      <c r="V420" s="218"/>
      <c r="W420" s="218"/>
      <c r="X420" s="218"/>
      <c r="Y420" s="218"/>
      <c r="Z420" s="218"/>
      <c r="AA420" s="218"/>
      <c r="AB420" s="218"/>
    </row>
    <row r="421" spans="1:28" ht="17" thickBot="1" x14ac:dyDescent="0.25">
      <c r="A421" s="192"/>
      <c r="B421" s="193"/>
      <c r="C421" s="218"/>
      <c r="D421" s="193"/>
      <c r="E421" s="226"/>
      <c r="F421" s="226"/>
      <c r="G421" s="226"/>
      <c r="H421" s="195"/>
      <c r="I421" s="195"/>
      <c r="J421" s="197"/>
      <c r="K421" s="334"/>
      <c r="L421" s="197"/>
      <c r="M421" s="198"/>
      <c r="N421" s="198"/>
      <c r="O421" s="198"/>
      <c r="P421" s="198"/>
      <c r="Q421" s="198"/>
      <c r="R421" s="198"/>
      <c r="S421" s="198"/>
      <c r="T421" s="198"/>
      <c r="U421" s="218"/>
      <c r="V421" s="218"/>
      <c r="W421" s="218"/>
      <c r="X421" s="218"/>
      <c r="Y421" s="218"/>
      <c r="Z421" s="218"/>
      <c r="AA421" s="218"/>
      <c r="AB421" s="218"/>
    </row>
    <row r="422" spans="1:28" ht="17" thickBot="1" x14ac:dyDescent="0.25">
      <c r="A422" s="192"/>
      <c r="B422" s="193"/>
      <c r="C422" s="218"/>
      <c r="D422" s="193"/>
      <c r="E422" s="226"/>
      <c r="F422" s="226"/>
      <c r="G422" s="226"/>
      <c r="H422" s="195"/>
      <c r="I422" s="195"/>
      <c r="J422" s="197"/>
      <c r="K422" s="334"/>
      <c r="L422" s="197"/>
      <c r="M422" s="198"/>
      <c r="N422" s="198"/>
      <c r="O422" s="198"/>
      <c r="P422" s="198"/>
      <c r="Q422" s="198"/>
      <c r="R422" s="198"/>
      <c r="S422" s="198"/>
      <c r="T422" s="198"/>
      <c r="U422" s="218"/>
      <c r="V422" s="218"/>
      <c r="W422" s="218"/>
      <c r="X422" s="218"/>
      <c r="Y422" s="218"/>
      <c r="Z422" s="218"/>
      <c r="AA422" s="218"/>
      <c r="AB422" s="218"/>
    </row>
    <row r="423" spans="1:28" ht="17" thickBot="1" x14ac:dyDescent="0.25">
      <c r="A423" s="192"/>
      <c r="B423" s="193"/>
      <c r="C423" s="218"/>
      <c r="D423" s="193"/>
      <c r="E423" s="226"/>
      <c r="F423" s="226"/>
      <c r="G423" s="226"/>
      <c r="H423" s="195"/>
      <c r="I423" s="195"/>
      <c r="J423" s="197"/>
      <c r="K423" s="334"/>
      <c r="L423" s="197"/>
      <c r="M423" s="198"/>
      <c r="N423" s="198"/>
      <c r="O423" s="198"/>
      <c r="P423" s="198"/>
      <c r="Q423" s="198"/>
      <c r="R423" s="198"/>
      <c r="S423" s="198"/>
      <c r="T423" s="198"/>
      <c r="U423" s="218"/>
      <c r="V423" s="218"/>
      <c r="W423" s="218"/>
      <c r="X423" s="218"/>
      <c r="Y423" s="218"/>
      <c r="Z423" s="218"/>
      <c r="AA423" s="218"/>
      <c r="AB423" s="218"/>
    </row>
    <row r="424" spans="1:28" ht="17" thickBot="1" x14ac:dyDescent="0.25">
      <c r="A424" s="192"/>
      <c r="B424" s="193"/>
      <c r="C424" s="218"/>
      <c r="D424" s="193"/>
      <c r="E424" s="226"/>
      <c r="F424" s="226"/>
      <c r="G424" s="226"/>
      <c r="H424" s="195"/>
      <c r="I424" s="195"/>
      <c r="J424" s="197"/>
      <c r="K424" s="334"/>
      <c r="L424" s="197"/>
      <c r="M424" s="198"/>
      <c r="N424" s="198"/>
      <c r="O424" s="198"/>
      <c r="P424" s="198"/>
      <c r="Q424" s="198"/>
      <c r="R424" s="198"/>
      <c r="S424" s="198"/>
      <c r="T424" s="198"/>
      <c r="U424" s="218"/>
      <c r="V424" s="218"/>
      <c r="W424" s="218"/>
      <c r="X424" s="218"/>
      <c r="Y424" s="218"/>
      <c r="Z424" s="218"/>
      <c r="AA424" s="218"/>
      <c r="AB424" s="218"/>
    </row>
    <row r="425" spans="1:28" ht="17" thickBot="1" x14ac:dyDescent="0.25">
      <c r="A425" s="192"/>
      <c r="B425" s="193"/>
      <c r="C425" s="218"/>
      <c r="D425" s="193"/>
      <c r="E425" s="226"/>
      <c r="F425" s="226"/>
      <c r="G425" s="226"/>
      <c r="H425" s="195"/>
      <c r="I425" s="195"/>
      <c r="J425" s="197"/>
      <c r="K425" s="334"/>
      <c r="L425" s="197"/>
      <c r="M425" s="198"/>
      <c r="N425" s="198"/>
      <c r="O425" s="198"/>
      <c r="P425" s="198"/>
      <c r="Q425" s="198"/>
      <c r="R425" s="198"/>
      <c r="S425" s="198"/>
      <c r="T425" s="198"/>
      <c r="U425" s="218"/>
      <c r="V425" s="218"/>
      <c r="W425" s="218"/>
      <c r="X425" s="218"/>
      <c r="Y425" s="218"/>
      <c r="Z425" s="218"/>
      <c r="AA425" s="218"/>
      <c r="AB425" s="218"/>
    </row>
    <row r="426" spans="1:28" ht="17" thickBot="1" x14ac:dyDescent="0.25">
      <c r="A426" s="192"/>
      <c r="B426" s="193"/>
      <c r="C426" s="218"/>
      <c r="D426" s="193"/>
      <c r="E426" s="226"/>
      <c r="F426" s="226"/>
      <c r="G426" s="226"/>
      <c r="H426" s="195"/>
      <c r="I426" s="195"/>
      <c r="J426" s="197"/>
      <c r="K426" s="334"/>
      <c r="L426" s="197"/>
      <c r="M426" s="198"/>
      <c r="N426" s="198"/>
      <c r="O426" s="198"/>
      <c r="P426" s="198"/>
      <c r="Q426" s="198"/>
      <c r="R426" s="198"/>
      <c r="S426" s="198"/>
      <c r="T426" s="198"/>
      <c r="U426" s="218"/>
      <c r="V426" s="218"/>
      <c r="W426" s="218"/>
      <c r="X426" s="218"/>
      <c r="Y426" s="218"/>
      <c r="Z426" s="218"/>
      <c r="AA426" s="218"/>
      <c r="AB426" s="218"/>
    </row>
    <row r="427" spans="1:28" ht="17" thickBot="1" x14ac:dyDescent="0.25">
      <c r="A427" s="192"/>
      <c r="B427" s="193"/>
      <c r="C427" s="218"/>
      <c r="D427" s="193"/>
      <c r="E427" s="226"/>
      <c r="F427" s="226"/>
      <c r="G427" s="226"/>
      <c r="H427" s="195"/>
      <c r="I427" s="195"/>
      <c r="J427" s="197"/>
      <c r="K427" s="334"/>
      <c r="L427" s="197"/>
      <c r="M427" s="198"/>
      <c r="N427" s="198"/>
      <c r="O427" s="198"/>
      <c r="P427" s="198"/>
      <c r="Q427" s="198"/>
      <c r="R427" s="198"/>
      <c r="S427" s="198"/>
      <c r="T427" s="198"/>
      <c r="U427" s="218"/>
      <c r="V427" s="218"/>
      <c r="W427" s="218"/>
      <c r="X427" s="218"/>
      <c r="Y427" s="218"/>
      <c r="Z427" s="218"/>
      <c r="AA427" s="218"/>
      <c r="AB427" s="218"/>
    </row>
    <row r="428" spans="1:28" ht="17" thickBot="1" x14ac:dyDescent="0.25">
      <c r="A428" s="192"/>
      <c r="B428" s="193"/>
      <c r="C428" s="218"/>
      <c r="D428" s="193"/>
      <c r="E428" s="226"/>
      <c r="F428" s="226"/>
      <c r="G428" s="226"/>
      <c r="H428" s="195"/>
      <c r="I428" s="195"/>
      <c r="J428" s="197"/>
      <c r="K428" s="334"/>
      <c r="L428" s="197"/>
      <c r="M428" s="198"/>
      <c r="N428" s="198"/>
      <c r="O428" s="198"/>
      <c r="P428" s="198"/>
      <c r="Q428" s="198"/>
      <c r="R428" s="198"/>
      <c r="S428" s="198"/>
      <c r="T428" s="198"/>
      <c r="U428" s="218"/>
      <c r="V428" s="218"/>
      <c r="W428" s="218"/>
      <c r="X428" s="218"/>
      <c r="Y428" s="218"/>
      <c r="Z428" s="218"/>
      <c r="AA428" s="218"/>
      <c r="AB428" s="218"/>
    </row>
    <row r="429" spans="1:28" ht="17" thickBot="1" x14ac:dyDescent="0.25">
      <c r="A429" s="192"/>
      <c r="B429" s="193"/>
      <c r="C429" s="218"/>
      <c r="D429" s="193"/>
      <c r="E429" s="226"/>
      <c r="F429" s="226"/>
      <c r="G429" s="226"/>
      <c r="H429" s="195"/>
      <c r="I429" s="195"/>
      <c r="J429" s="197"/>
      <c r="K429" s="334"/>
      <c r="L429" s="197"/>
      <c r="M429" s="198"/>
      <c r="N429" s="198"/>
      <c r="O429" s="198"/>
      <c r="P429" s="198"/>
      <c r="Q429" s="198"/>
      <c r="R429" s="198"/>
      <c r="S429" s="198"/>
      <c r="T429" s="198"/>
      <c r="U429" s="218"/>
      <c r="V429" s="218"/>
      <c r="W429" s="218"/>
      <c r="X429" s="218"/>
      <c r="Y429" s="218"/>
      <c r="Z429" s="218"/>
      <c r="AA429" s="218"/>
      <c r="AB429" s="218"/>
    </row>
    <row r="430" spans="1:28" ht="17" thickBot="1" x14ac:dyDescent="0.25">
      <c r="A430" s="192"/>
      <c r="B430" s="193"/>
      <c r="C430" s="218"/>
      <c r="D430" s="193"/>
      <c r="E430" s="226"/>
      <c r="F430" s="226"/>
      <c r="G430" s="226"/>
      <c r="H430" s="195"/>
      <c r="I430" s="195"/>
      <c r="J430" s="197"/>
      <c r="K430" s="334"/>
      <c r="L430" s="197"/>
      <c r="M430" s="198"/>
      <c r="N430" s="198"/>
      <c r="O430" s="198"/>
      <c r="P430" s="198"/>
      <c r="Q430" s="198"/>
      <c r="R430" s="198"/>
      <c r="S430" s="198"/>
      <c r="T430" s="198"/>
      <c r="U430" s="218"/>
      <c r="V430" s="218"/>
      <c r="W430" s="218"/>
      <c r="X430" s="218"/>
      <c r="Y430" s="218"/>
      <c r="Z430" s="218"/>
      <c r="AA430" s="218"/>
      <c r="AB430" s="218"/>
    </row>
    <row r="431" spans="1:28" ht="17" thickBot="1" x14ac:dyDescent="0.25">
      <c r="A431" s="192"/>
      <c r="B431" s="193"/>
      <c r="C431" s="218"/>
      <c r="D431" s="193"/>
      <c r="E431" s="226"/>
      <c r="F431" s="226"/>
      <c r="G431" s="226"/>
      <c r="H431" s="195"/>
      <c r="I431" s="195"/>
      <c r="J431" s="197"/>
      <c r="K431" s="334"/>
      <c r="L431" s="197"/>
      <c r="M431" s="198"/>
      <c r="N431" s="198"/>
      <c r="O431" s="198"/>
      <c r="P431" s="198"/>
      <c r="Q431" s="198"/>
      <c r="R431" s="198"/>
      <c r="S431" s="198"/>
      <c r="T431" s="198"/>
      <c r="U431" s="218"/>
      <c r="V431" s="218"/>
      <c r="W431" s="218"/>
      <c r="X431" s="218"/>
      <c r="Y431" s="218"/>
      <c r="Z431" s="218"/>
      <c r="AA431" s="218"/>
      <c r="AB431" s="218"/>
    </row>
    <row r="432" spans="1:28" ht="17" thickBot="1" x14ac:dyDescent="0.25">
      <c r="A432" s="192"/>
      <c r="B432" s="193"/>
      <c r="C432" s="218"/>
      <c r="D432" s="193"/>
      <c r="E432" s="226"/>
      <c r="F432" s="226"/>
      <c r="G432" s="226"/>
      <c r="H432" s="195"/>
      <c r="I432" s="195"/>
      <c r="J432" s="197"/>
      <c r="K432" s="334"/>
      <c r="L432" s="197"/>
      <c r="M432" s="198"/>
      <c r="N432" s="198"/>
      <c r="O432" s="198"/>
      <c r="P432" s="198"/>
      <c r="Q432" s="198"/>
      <c r="R432" s="198"/>
      <c r="S432" s="198"/>
      <c r="T432" s="198"/>
      <c r="U432" s="218"/>
      <c r="V432" s="218"/>
      <c r="W432" s="218"/>
      <c r="X432" s="218"/>
      <c r="Y432" s="218"/>
      <c r="Z432" s="218"/>
      <c r="AA432" s="218"/>
      <c r="AB432" s="218"/>
    </row>
    <row r="433" spans="1:28" ht="17" thickBot="1" x14ac:dyDescent="0.25">
      <c r="A433" s="192"/>
      <c r="B433" s="193"/>
      <c r="C433" s="218"/>
      <c r="D433" s="193"/>
      <c r="E433" s="226"/>
      <c r="F433" s="226"/>
      <c r="G433" s="226"/>
      <c r="H433" s="195"/>
      <c r="I433" s="195"/>
      <c r="J433" s="197"/>
      <c r="K433" s="334"/>
      <c r="L433" s="197"/>
      <c r="M433" s="198"/>
      <c r="N433" s="198"/>
      <c r="O433" s="198"/>
      <c r="P433" s="198"/>
      <c r="Q433" s="198"/>
      <c r="R433" s="198"/>
      <c r="S433" s="198"/>
      <c r="T433" s="198"/>
      <c r="U433" s="218"/>
      <c r="V433" s="218"/>
      <c r="W433" s="218"/>
      <c r="X433" s="218"/>
      <c r="Y433" s="218"/>
      <c r="Z433" s="218"/>
      <c r="AA433" s="218"/>
      <c r="AB433" s="218"/>
    </row>
    <row r="434" spans="1:28" ht="17" thickBot="1" x14ac:dyDescent="0.25">
      <c r="A434" s="192"/>
      <c r="B434" s="193"/>
      <c r="C434" s="218"/>
      <c r="D434" s="193"/>
      <c r="E434" s="226"/>
      <c r="F434" s="226"/>
      <c r="G434" s="226"/>
      <c r="H434" s="195"/>
      <c r="I434" s="195"/>
      <c r="J434" s="197"/>
      <c r="K434" s="334"/>
      <c r="L434" s="197"/>
      <c r="M434" s="198"/>
      <c r="N434" s="198"/>
      <c r="O434" s="198"/>
      <c r="P434" s="198"/>
      <c r="Q434" s="198"/>
      <c r="R434" s="198"/>
      <c r="S434" s="198"/>
      <c r="T434" s="198"/>
      <c r="U434" s="218"/>
      <c r="V434" s="218"/>
      <c r="W434" s="218"/>
      <c r="X434" s="218"/>
      <c r="Y434" s="218"/>
      <c r="Z434" s="218"/>
      <c r="AA434" s="218"/>
      <c r="AB434" s="218"/>
    </row>
    <row r="435" spans="1:28" ht="17" thickBot="1" x14ac:dyDescent="0.25">
      <c r="A435" s="192"/>
      <c r="B435" s="193"/>
      <c r="C435" s="218"/>
      <c r="D435" s="193"/>
      <c r="E435" s="226"/>
      <c r="F435" s="226"/>
      <c r="G435" s="226"/>
      <c r="H435" s="195"/>
      <c r="I435" s="195"/>
      <c r="J435" s="197"/>
      <c r="K435" s="334"/>
      <c r="L435" s="197"/>
      <c r="M435" s="198"/>
      <c r="N435" s="198"/>
      <c r="O435" s="198"/>
      <c r="P435" s="198"/>
      <c r="Q435" s="198"/>
      <c r="R435" s="198"/>
      <c r="S435" s="198"/>
      <c r="T435" s="198"/>
      <c r="U435" s="218"/>
      <c r="V435" s="218"/>
      <c r="W435" s="218"/>
      <c r="X435" s="218"/>
      <c r="Y435" s="218"/>
      <c r="Z435" s="218"/>
      <c r="AA435" s="218"/>
      <c r="AB435" s="218"/>
    </row>
    <row r="436" spans="1:28" ht="17" thickBot="1" x14ac:dyDescent="0.25">
      <c r="A436" s="192"/>
      <c r="B436" s="193"/>
      <c r="C436" s="218"/>
      <c r="D436" s="193"/>
      <c r="E436" s="226"/>
      <c r="F436" s="226"/>
      <c r="G436" s="226"/>
      <c r="H436" s="195"/>
      <c r="I436" s="195"/>
      <c r="J436" s="197"/>
      <c r="K436" s="334"/>
      <c r="L436" s="197"/>
      <c r="M436" s="198"/>
      <c r="N436" s="198"/>
      <c r="O436" s="198"/>
      <c r="P436" s="198"/>
      <c r="Q436" s="198"/>
      <c r="R436" s="198"/>
      <c r="S436" s="198"/>
      <c r="T436" s="198"/>
      <c r="U436" s="218"/>
      <c r="V436" s="218"/>
      <c r="W436" s="218"/>
      <c r="X436" s="218"/>
      <c r="Y436" s="218"/>
      <c r="Z436" s="218"/>
      <c r="AA436" s="218"/>
      <c r="AB436" s="218"/>
    </row>
    <row r="437" spans="1:28" ht="17" thickBot="1" x14ac:dyDescent="0.25">
      <c r="A437" s="192"/>
      <c r="B437" s="193"/>
      <c r="C437" s="218"/>
      <c r="D437" s="193"/>
      <c r="E437" s="226"/>
      <c r="F437" s="226"/>
      <c r="G437" s="226"/>
      <c r="H437" s="195"/>
      <c r="I437" s="195"/>
      <c r="J437" s="197"/>
      <c r="K437" s="334"/>
      <c r="L437" s="197"/>
      <c r="M437" s="198"/>
      <c r="N437" s="198"/>
      <c r="O437" s="198"/>
      <c r="P437" s="198"/>
      <c r="Q437" s="198"/>
      <c r="R437" s="198"/>
      <c r="S437" s="198"/>
      <c r="T437" s="198"/>
      <c r="U437" s="218"/>
      <c r="V437" s="218"/>
      <c r="W437" s="218"/>
      <c r="X437" s="218"/>
      <c r="Y437" s="218"/>
      <c r="Z437" s="218"/>
      <c r="AA437" s="218"/>
      <c r="AB437" s="218"/>
    </row>
    <row r="438" spans="1:28" ht="17" thickBot="1" x14ac:dyDescent="0.25">
      <c r="A438" s="192"/>
      <c r="B438" s="193"/>
      <c r="C438" s="218"/>
      <c r="D438" s="193"/>
      <c r="E438" s="226"/>
      <c r="F438" s="226"/>
      <c r="G438" s="226"/>
      <c r="H438" s="195"/>
      <c r="I438" s="195"/>
      <c r="J438" s="197"/>
      <c r="K438" s="334"/>
      <c r="L438" s="197"/>
      <c r="M438" s="198"/>
      <c r="N438" s="198"/>
      <c r="O438" s="198"/>
      <c r="P438" s="198"/>
      <c r="Q438" s="198"/>
      <c r="R438" s="198"/>
      <c r="S438" s="198"/>
      <c r="T438" s="198"/>
      <c r="U438" s="218"/>
      <c r="V438" s="218"/>
      <c r="W438" s="218"/>
      <c r="X438" s="218"/>
      <c r="Y438" s="218"/>
      <c r="Z438" s="218"/>
      <c r="AA438" s="218"/>
      <c r="AB438" s="218"/>
    </row>
    <row r="439" spans="1:28" ht="17" thickBot="1" x14ac:dyDescent="0.25">
      <c r="A439" s="192"/>
      <c r="B439" s="193"/>
      <c r="C439" s="218"/>
      <c r="D439" s="193"/>
      <c r="E439" s="226"/>
      <c r="F439" s="226"/>
      <c r="G439" s="226"/>
      <c r="H439" s="195"/>
      <c r="I439" s="195"/>
      <c r="J439" s="197"/>
      <c r="K439" s="334"/>
      <c r="L439" s="197"/>
      <c r="M439" s="198"/>
      <c r="N439" s="198"/>
      <c r="O439" s="198"/>
      <c r="P439" s="198"/>
      <c r="Q439" s="198"/>
      <c r="R439" s="198"/>
      <c r="S439" s="198"/>
      <c r="T439" s="198"/>
      <c r="U439" s="218"/>
      <c r="V439" s="218"/>
      <c r="W439" s="218"/>
      <c r="X439" s="218"/>
      <c r="Y439" s="218"/>
      <c r="Z439" s="218"/>
      <c r="AA439" s="218"/>
      <c r="AB439" s="218"/>
    </row>
    <row r="440" spans="1:28" ht="17" thickBot="1" x14ac:dyDescent="0.25">
      <c r="A440" s="192"/>
      <c r="B440" s="193"/>
      <c r="C440" s="218"/>
      <c r="D440" s="193"/>
      <c r="E440" s="226"/>
      <c r="F440" s="226"/>
      <c r="G440" s="226"/>
      <c r="H440" s="195"/>
      <c r="I440" s="195"/>
      <c r="J440" s="197"/>
      <c r="K440" s="334"/>
      <c r="L440" s="197"/>
      <c r="M440" s="198"/>
      <c r="N440" s="198"/>
      <c r="O440" s="198"/>
      <c r="P440" s="198"/>
      <c r="Q440" s="198"/>
      <c r="R440" s="198"/>
      <c r="S440" s="198"/>
      <c r="T440" s="198"/>
      <c r="U440" s="218"/>
      <c r="V440" s="218"/>
      <c r="W440" s="218"/>
      <c r="X440" s="218"/>
      <c r="Y440" s="218"/>
      <c r="Z440" s="218"/>
      <c r="AA440" s="218"/>
      <c r="AB440" s="218"/>
    </row>
    <row r="441" spans="1:28" ht="17" thickBot="1" x14ac:dyDescent="0.25">
      <c r="A441" s="192"/>
      <c r="B441" s="193"/>
      <c r="C441" s="218"/>
      <c r="D441" s="193"/>
      <c r="E441" s="226"/>
      <c r="F441" s="226"/>
      <c r="G441" s="226"/>
      <c r="H441" s="195"/>
      <c r="I441" s="195"/>
      <c r="J441" s="197"/>
      <c r="K441" s="334"/>
      <c r="L441" s="197"/>
      <c r="M441" s="198"/>
      <c r="N441" s="198"/>
      <c r="O441" s="198"/>
      <c r="P441" s="198"/>
      <c r="Q441" s="198"/>
      <c r="R441" s="198"/>
      <c r="S441" s="198"/>
      <c r="T441" s="198"/>
      <c r="U441" s="218"/>
      <c r="V441" s="218"/>
      <c r="W441" s="218"/>
      <c r="X441" s="218"/>
      <c r="Y441" s="218"/>
      <c r="Z441" s="218"/>
      <c r="AA441" s="218"/>
      <c r="AB441" s="218"/>
    </row>
    <row r="442" spans="1:28" ht="17" thickBot="1" x14ac:dyDescent="0.25">
      <c r="A442" s="192"/>
      <c r="B442" s="193"/>
      <c r="C442" s="218"/>
      <c r="D442" s="193"/>
      <c r="E442" s="226"/>
      <c r="F442" s="226"/>
      <c r="G442" s="226"/>
      <c r="H442" s="195"/>
      <c r="I442" s="195"/>
      <c r="J442" s="197"/>
      <c r="K442" s="334"/>
      <c r="L442" s="197"/>
      <c r="M442" s="198"/>
      <c r="N442" s="198"/>
      <c r="O442" s="198"/>
      <c r="P442" s="198"/>
      <c r="Q442" s="198"/>
      <c r="R442" s="198"/>
      <c r="S442" s="198"/>
      <c r="T442" s="198"/>
      <c r="U442" s="218"/>
      <c r="V442" s="218"/>
      <c r="W442" s="218"/>
      <c r="X442" s="218"/>
      <c r="Y442" s="218"/>
      <c r="Z442" s="218"/>
      <c r="AA442" s="218"/>
      <c r="AB442" s="218"/>
    </row>
    <row r="443" spans="1:28" ht="17" thickBot="1" x14ac:dyDescent="0.25">
      <c r="A443" s="192"/>
      <c r="B443" s="193"/>
      <c r="C443" s="218"/>
      <c r="D443" s="193"/>
      <c r="E443" s="226"/>
      <c r="F443" s="226"/>
      <c r="G443" s="226"/>
      <c r="H443" s="195"/>
      <c r="I443" s="195"/>
      <c r="J443" s="197"/>
      <c r="K443" s="334"/>
      <c r="L443" s="197"/>
      <c r="M443" s="198"/>
      <c r="N443" s="198"/>
      <c r="O443" s="198"/>
      <c r="P443" s="198"/>
      <c r="Q443" s="198"/>
      <c r="R443" s="198"/>
      <c r="S443" s="198"/>
      <c r="T443" s="198"/>
      <c r="U443" s="218"/>
      <c r="V443" s="218"/>
      <c r="W443" s="218"/>
      <c r="X443" s="218"/>
      <c r="Y443" s="218"/>
      <c r="Z443" s="218"/>
      <c r="AA443" s="218"/>
      <c r="AB443" s="218"/>
    </row>
    <row r="444" spans="1:28" ht="17" thickBot="1" x14ac:dyDescent="0.25">
      <c r="A444" s="192"/>
      <c r="B444" s="193"/>
      <c r="C444" s="218"/>
      <c r="D444" s="193"/>
      <c r="E444" s="226"/>
      <c r="F444" s="226"/>
      <c r="G444" s="226"/>
      <c r="H444" s="195"/>
      <c r="I444" s="195"/>
      <c r="J444" s="197"/>
      <c r="K444" s="334"/>
      <c r="L444" s="197"/>
      <c r="M444" s="198"/>
      <c r="N444" s="198"/>
      <c r="O444" s="198"/>
      <c r="P444" s="198"/>
      <c r="Q444" s="198"/>
      <c r="R444" s="198"/>
      <c r="S444" s="198"/>
      <c r="T444" s="198"/>
      <c r="U444" s="218"/>
      <c r="V444" s="218"/>
      <c r="W444" s="218"/>
      <c r="X444" s="218"/>
      <c r="Y444" s="218"/>
      <c r="Z444" s="218"/>
      <c r="AA444" s="218"/>
      <c r="AB444" s="218"/>
    </row>
    <row r="445" spans="1:28" ht="17" thickBot="1" x14ac:dyDescent="0.25">
      <c r="A445" s="192"/>
      <c r="B445" s="193"/>
      <c r="C445" s="218"/>
      <c r="D445" s="193"/>
      <c r="E445" s="226"/>
      <c r="F445" s="226"/>
      <c r="G445" s="226"/>
      <c r="H445" s="195"/>
      <c r="I445" s="195"/>
      <c r="J445" s="197"/>
      <c r="K445" s="334"/>
      <c r="L445" s="197"/>
      <c r="M445" s="198"/>
      <c r="N445" s="198"/>
      <c r="O445" s="198"/>
      <c r="P445" s="198"/>
      <c r="Q445" s="198"/>
      <c r="R445" s="198"/>
      <c r="S445" s="198"/>
      <c r="T445" s="198"/>
      <c r="U445" s="218"/>
      <c r="V445" s="218"/>
      <c r="W445" s="218"/>
      <c r="X445" s="218"/>
      <c r="Y445" s="218"/>
      <c r="Z445" s="218"/>
      <c r="AA445" s="218"/>
      <c r="AB445" s="218"/>
    </row>
    <row r="446" spans="1:28" ht="17" thickBot="1" x14ac:dyDescent="0.25">
      <c r="A446" s="192"/>
      <c r="B446" s="193"/>
      <c r="C446" s="218"/>
      <c r="D446" s="193"/>
      <c r="E446" s="226"/>
      <c r="F446" s="226"/>
      <c r="G446" s="226"/>
      <c r="H446" s="195"/>
      <c r="I446" s="195"/>
      <c r="J446" s="197"/>
      <c r="K446" s="334"/>
      <c r="L446" s="197"/>
      <c r="M446" s="198"/>
      <c r="N446" s="198"/>
      <c r="O446" s="198"/>
      <c r="P446" s="198"/>
      <c r="Q446" s="198"/>
      <c r="R446" s="198"/>
      <c r="S446" s="198"/>
      <c r="T446" s="198"/>
      <c r="U446" s="218"/>
      <c r="V446" s="218"/>
      <c r="W446" s="218"/>
      <c r="X446" s="218"/>
      <c r="Y446" s="218"/>
      <c r="Z446" s="218"/>
      <c r="AA446" s="218"/>
      <c r="AB446" s="218"/>
    </row>
    <row r="447" spans="1:28" ht="17" thickBot="1" x14ac:dyDescent="0.25">
      <c r="A447" s="192"/>
      <c r="B447" s="193"/>
      <c r="C447" s="218"/>
      <c r="D447" s="193"/>
      <c r="E447" s="226"/>
      <c r="F447" s="226"/>
      <c r="G447" s="226"/>
      <c r="H447" s="195"/>
      <c r="I447" s="195"/>
      <c r="J447" s="197"/>
      <c r="K447" s="334"/>
      <c r="L447" s="197"/>
      <c r="M447" s="198"/>
      <c r="N447" s="198"/>
      <c r="O447" s="198"/>
      <c r="P447" s="198"/>
      <c r="Q447" s="198"/>
      <c r="R447" s="198"/>
      <c r="S447" s="198"/>
      <c r="T447" s="198"/>
      <c r="U447" s="218"/>
      <c r="V447" s="218"/>
      <c r="W447" s="218"/>
      <c r="X447" s="218"/>
      <c r="Y447" s="218"/>
      <c r="Z447" s="218"/>
      <c r="AA447" s="218"/>
      <c r="AB447" s="218"/>
    </row>
    <row r="448" spans="1:28" ht="17" thickBot="1" x14ac:dyDescent="0.25">
      <c r="A448" s="192"/>
      <c r="B448" s="193"/>
      <c r="C448" s="218"/>
      <c r="D448" s="193"/>
      <c r="E448" s="226"/>
      <c r="F448" s="226"/>
      <c r="G448" s="226"/>
      <c r="H448" s="195"/>
      <c r="I448" s="195"/>
      <c r="J448" s="197"/>
      <c r="K448" s="334"/>
      <c r="L448" s="197"/>
      <c r="M448" s="198"/>
      <c r="N448" s="198"/>
      <c r="O448" s="198"/>
      <c r="P448" s="198"/>
      <c r="Q448" s="198"/>
      <c r="R448" s="198"/>
      <c r="S448" s="198"/>
      <c r="T448" s="198"/>
      <c r="U448" s="218"/>
      <c r="V448" s="218"/>
      <c r="W448" s="218"/>
      <c r="X448" s="218"/>
      <c r="Y448" s="218"/>
      <c r="Z448" s="218"/>
      <c r="AA448" s="218"/>
      <c r="AB448" s="218"/>
    </row>
    <row r="449" spans="1:28" ht="17" thickBot="1" x14ac:dyDescent="0.25">
      <c r="A449" s="192"/>
      <c r="B449" s="193"/>
      <c r="C449" s="218"/>
      <c r="D449" s="193"/>
      <c r="E449" s="226"/>
      <c r="F449" s="226"/>
      <c r="G449" s="226"/>
      <c r="H449" s="195"/>
      <c r="I449" s="195"/>
      <c r="J449" s="197"/>
      <c r="K449" s="334"/>
      <c r="L449" s="197"/>
      <c r="M449" s="198"/>
      <c r="N449" s="198"/>
      <c r="O449" s="198"/>
      <c r="P449" s="198"/>
      <c r="Q449" s="198"/>
      <c r="R449" s="198"/>
      <c r="S449" s="198"/>
      <c r="T449" s="198"/>
      <c r="U449" s="218"/>
      <c r="V449" s="218"/>
      <c r="W449" s="218"/>
      <c r="X449" s="218"/>
      <c r="Y449" s="218"/>
      <c r="Z449" s="218"/>
      <c r="AA449" s="218"/>
      <c r="AB449" s="218"/>
    </row>
    <row r="450" spans="1:28" ht="17" thickBot="1" x14ac:dyDescent="0.25">
      <c r="A450" s="192"/>
      <c r="B450" s="193"/>
      <c r="C450" s="218"/>
      <c r="D450" s="193"/>
      <c r="E450" s="226"/>
      <c r="F450" s="226"/>
      <c r="G450" s="226"/>
      <c r="H450" s="195"/>
      <c r="I450" s="195"/>
      <c r="J450" s="197"/>
      <c r="K450" s="334"/>
      <c r="L450" s="197"/>
      <c r="M450" s="198"/>
      <c r="N450" s="198"/>
      <c r="O450" s="198"/>
      <c r="P450" s="198"/>
      <c r="Q450" s="198"/>
      <c r="R450" s="198"/>
      <c r="S450" s="198"/>
      <c r="T450" s="198"/>
      <c r="U450" s="218"/>
      <c r="V450" s="218"/>
      <c r="W450" s="218"/>
      <c r="X450" s="218"/>
      <c r="Y450" s="218"/>
      <c r="Z450" s="218"/>
      <c r="AA450" s="218"/>
      <c r="AB450" s="218"/>
    </row>
    <row r="451" spans="1:28" ht="17" thickBot="1" x14ac:dyDescent="0.25">
      <c r="A451" s="192"/>
      <c r="B451" s="193"/>
      <c r="C451" s="218"/>
      <c r="D451" s="193"/>
      <c r="E451" s="226"/>
      <c r="F451" s="226"/>
      <c r="G451" s="226"/>
      <c r="H451" s="195"/>
      <c r="I451" s="195"/>
      <c r="J451" s="197"/>
      <c r="K451" s="334"/>
      <c r="L451" s="197"/>
      <c r="M451" s="198"/>
      <c r="N451" s="198"/>
      <c r="O451" s="198"/>
      <c r="P451" s="198"/>
      <c r="Q451" s="198"/>
      <c r="R451" s="198"/>
      <c r="S451" s="198"/>
      <c r="T451" s="198"/>
      <c r="U451" s="218"/>
      <c r="V451" s="218"/>
      <c r="W451" s="218"/>
      <c r="X451" s="218"/>
      <c r="Y451" s="218"/>
      <c r="Z451" s="218"/>
      <c r="AA451" s="218"/>
      <c r="AB451" s="218"/>
    </row>
    <row r="452" spans="1:28" ht="17" thickBot="1" x14ac:dyDescent="0.25">
      <c r="A452" s="192"/>
      <c r="B452" s="193"/>
      <c r="C452" s="218"/>
      <c r="D452" s="193"/>
      <c r="E452" s="226"/>
      <c r="F452" s="226"/>
      <c r="G452" s="226"/>
      <c r="H452" s="195"/>
      <c r="I452" s="195"/>
      <c r="J452" s="197"/>
      <c r="K452" s="334"/>
      <c r="L452" s="197"/>
      <c r="M452" s="198"/>
      <c r="N452" s="198"/>
      <c r="O452" s="198"/>
      <c r="P452" s="198"/>
      <c r="Q452" s="198"/>
      <c r="R452" s="198"/>
      <c r="S452" s="198"/>
      <c r="T452" s="198"/>
      <c r="U452" s="218"/>
      <c r="V452" s="218"/>
      <c r="W452" s="218"/>
      <c r="X452" s="218"/>
      <c r="Y452" s="218"/>
      <c r="Z452" s="218"/>
      <c r="AA452" s="218"/>
      <c r="AB452" s="218"/>
    </row>
    <row r="453" spans="1:28" ht="17" thickBot="1" x14ac:dyDescent="0.25">
      <c r="A453" s="192"/>
      <c r="B453" s="193"/>
      <c r="C453" s="218"/>
      <c r="D453" s="193"/>
      <c r="E453" s="226"/>
      <c r="F453" s="226"/>
      <c r="G453" s="226"/>
      <c r="H453" s="195"/>
      <c r="I453" s="195"/>
      <c r="J453" s="197"/>
      <c r="K453" s="334"/>
      <c r="L453" s="197"/>
      <c r="M453" s="198"/>
      <c r="N453" s="198"/>
      <c r="O453" s="198"/>
      <c r="P453" s="198"/>
      <c r="Q453" s="198"/>
      <c r="R453" s="198"/>
      <c r="S453" s="198"/>
      <c r="T453" s="198"/>
      <c r="U453" s="218"/>
      <c r="V453" s="218"/>
      <c r="W453" s="218"/>
      <c r="X453" s="218"/>
      <c r="Y453" s="218"/>
      <c r="Z453" s="218"/>
      <c r="AA453" s="218"/>
      <c r="AB453" s="218"/>
    </row>
    <row r="454" spans="1:28" ht="17" thickBot="1" x14ac:dyDescent="0.25">
      <c r="A454" s="192"/>
      <c r="B454" s="193"/>
      <c r="C454" s="218"/>
      <c r="D454" s="193"/>
      <c r="E454" s="226"/>
      <c r="F454" s="226"/>
      <c r="G454" s="226"/>
      <c r="H454" s="195"/>
      <c r="I454" s="195"/>
      <c r="J454" s="197"/>
      <c r="K454" s="334"/>
      <c r="L454" s="197"/>
      <c r="M454" s="198"/>
      <c r="N454" s="198"/>
      <c r="O454" s="198"/>
      <c r="P454" s="198"/>
      <c r="Q454" s="198"/>
      <c r="R454" s="198"/>
      <c r="S454" s="198"/>
      <c r="T454" s="198"/>
      <c r="U454" s="218"/>
      <c r="V454" s="218"/>
      <c r="W454" s="218"/>
      <c r="X454" s="218"/>
      <c r="Y454" s="218"/>
      <c r="Z454" s="218"/>
      <c r="AA454" s="218"/>
      <c r="AB454" s="218"/>
    </row>
    <row r="455" spans="1:28" ht="17" thickBot="1" x14ac:dyDescent="0.25">
      <c r="A455" s="192"/>
      <c r="B455" s="193"/>
      <c r="C455" s="218"/>
      <c r="D455" s="193"/>
      <c r="E455" s="226"/>
      <c r="F455" s="226"/>
      <c r="G455" s="226"/>
      <c r="H455" s="195"/>
      <c r="I455" s="195"/>
      <c r="J455" s="197"/>
      <c r="K455" s="334"/>
      <c r="L455" s="197"/>
      <c r="M455" s="198"/>
      <c r="N455" s="198"/>
      <c r="O455" s="198"/>
      <c r="P455" s="198"/>
      <c r="Q455" s="198"/>
      <c r="R455" s="198"/>
      <c r="S455" s="198"/>
      <c r="T455" s="198"/>
      <c r="U455" s="218"/>
      <c r="V455" s="218"/>
      <c r="W455" s="218"/>
      <c r="X455" s="218"/>
      <c r="Y455" s="218"/>
      <c r="Z455" s="218"/>
      <c r="AA455" s="218"/>
      <c r="AB455" s="218"/>
    </row>
    <row r="456" spans="1:28" ht="17" thickBot="1" x14ac:dyDescent="0.25">
      <c r="A456" s="192"/>
      <c r="B456" s="193"/>
      <c r="C456" s="218"/>
      <c r="D456" s="193"/>
      <c r="E456" s="226"/>
      <c r="F456" s="226"/>
      <c r="G456" s="226"/>
      <c r="H456" s="195"/>
      <c r="I456" s="195"/>
      <c r="J456" s="197"/>
      <c r="K456" s="334"/>
      <c r="L456" s="197"/>
      <c r="M456" s="198"/>
      <c r="N456" s="198"/>
      <c r="O456" s="198"/>
      <c r="P456" s="198"/>
      <c r="Q456" s="198"/>
      <c r="R456" s="198"/>
      <c r="S456" s="198"/>
      <c r="T456" s="198"/>
      <c r="U456" s="218"/>
      <c r="V456" s="218"/>
      <c r="W456" s="218"/>
      <c r="X456" s="218"/>
      <c r="Y456" s="218"/>
      <c r="Z456" s="218"/>
      <c r="AA456" s="218"/>
      <c r="AB456" s="218"/>
    </row>
    <row r="457" spans="1:28" ht="17" thickBot="1" x14ac:dyDescent="0.25">
      <c r="A457" s="192"/>
      <c r="B457" s="193"/>
      <c r="C457" s="218"/>
      <c r="D457" s="193"/>
      <c r="E457" s="226"/>
      <c r="F457" s="226"/>
      <c r="G457" s="226"/>
      <c r="H457" s="195"/>
      <c r="I457" s="195"/>
      <c r="J457" s="197"/>
      <c r="K457" s="334"/>
      <c r="L457" s="197"/>
      <c r="M457" s="198"/>
      <c r="N457" s="198"/>
      <c r="O457" s="198"/>
      <c r="P457" s="198"/>
      <c r="Q457" s="198"/>
      <c r="R457" s="198"/>
      <c r="S457" s="198"/>
      <c r="T457" s="198"/>
      <c r="U457" s="218"/>
      <c r="V457" s="218"/>
      <c r="W457" s="218"/>
      <c r="X457" s="218"/>
      <c r="Y457" s="218"/>
      <c r="Z457" s="218"/>
      <c r="AA457" s="218"/>
      <c r="AB457" s="218"/>
    </row>
    <row r="458" spans="1:28" ht="17" thickBot="1" x14ac:dyDescent="0.25">
      <c r="A458" s="192"/>
      <c r="B458" s="193"/>
      <c r="C458" s="218"/>
      <c r="D458" s="193"/>
      <c r="E458" s="226"/>
      <c r="F458" s="226"/>
      <c r="G458" s="226"/>
      <c r="H458" s="195"/>
      <c r="I458" s="195"/>
      <c r="J458" s="197"/>
      <c r="K458" s="334"/>
      <c r="L458" s="197"/>
      <c r="M458" s="198"/>
      <c r="N458" s="198"/>
      <c r="O458" s="198"/>
      <c r="P458" s="198"/>
      <c r="Q458" s="198"/>
      <c r="R458" s="198"/>
      <c r="S458" s="198"/>
      <c r="T458" s="198"/>
      <c r="U458" s="218"/>
      <c r="V458" s="218"/>
      <c r="W458" s="218"/>
      <c r="X458" s="218"/>
      <c r="Y458" s="218"/>
      <c r="Z458" s="218"/>
      <c r="AA458" s="218"/>
      <c r="AB458" s="218"/>
    </row>
    <row r="459" spans="1:28" ht="17" thickBot="1" x14ac:dyDescent="0.25">
      <c r="A459" s="192"/>
      <c r="B459" s="193"/>
      <c r="C459" s="218"/>
      <c r="D459" s="193"/>
      <c r="E459" s="226"/>
      <c r="F459" s="226"/>
      <c r="G459" s="226"/>
      <c r="H459" s="195"/>
      <c r="I459" s="195"/>
      <c r="J459" s="197"/>
      <c r="K459" s="334"/>
      <c r="L459" s="197"/>
      <c r="M459" s="198"/>
      <c r="N459" s="198"/>
      <c r="O459" s="198"/>
      <c r="P459" s="198"/>
      <c r="Q459" s="198"/>
      <c r="R459" s="198"/>
      <c r="S459" s="198"/>
      <c r="T459" s="198"/>
      <c r="U459" s="218"/>
      <c r="V459" s="218"/>
      <c r="W459" s="218"/>
      <c r="X459" s="218"/>
      <c r="Y459" s="218"/>
      <c r="Z459" s="218"/>
      <c r="AA459" s="218"/>
      <c r="AB459" s="218"/>
    </row>
    <row r="460" spans="1:28" ht="17" thickBot="1" x14ac:dyDescent="0.25">
      <c r="A460" s="192"/>
      <c r="B460" s="193"/>
      <c r="C460" s="218"/>
      <c r="D460" s="193"/>
      <c r="E460" s="226"/>
      <c r="F460" s="226"/>
      <c r="G460" s="226"/>
      <c r="H460" s="195"/>
      <c r="I460" s="195"/>
      <c r="J460" s="197"/>
      <c r="K460" s="334"/>
      <c r="L460" s="197"/>
      <c r="M460" s="198"/>
      <c r="N460" s="198"/>
      <c r="O460" s="198"/>
      <c r="P460" s="198"/>
      <c r="Q460" s="198"/>
      <c r="R460" s="198"/>
      <c r="S460" s="198"/>
      <c r="T460" s="198"/>
      <c r="U460" s="218"/>
      <c r="V460" s="218"/>
      <c r="W460" s="218"/>
      <c r="X460" s="218"/>
      <c r="Y460" s="218"/>
      <c r="Z460" s="218"/>
      <c r="AA460" s="218"/>
      <c r="AB460" s="218"/>
    </row>
    <row r="461" spans="1:28" ht="17" thickBot="1" x14ac:dyDescent="0.25">
      <c r="A461" s="192"/>
      <c r="B461" s="193"/>
      <c r="C461" s="218"/>
      <c r="D461" s="193"/>
      <c r="E461" s="226"/>
      <c r="F461" s="226"/>
      <c r="G461" s="226"/>
      <c r="H461" s="195"/>
      <c r="I461" s="195"/>
      <c r="J461" s="197"/>
      <c r="K461" s="334"/>
      <c r="L461" s="197"/>
      <c r="M461" s="198"/>
      <c r="N461" s="198"/>
      <c r="O461" s="198"/>
      <c r="P461" s="198"/>
      <c r="Q461" s="198"/>
      <c r="R461" s="198"/>
      <c r="S461" s="198"/>
      <c r="T461" s="198"/>
      <c r="U461" s="218"/>
      <c r="V461" s="218"/>
      <c r="W461" s="218"/>
      <c r="X461" s="218"/>
      <c r="Y461" s="218"/>
      <c r="Z461" s="218"/>
      <c r="AA461" s="218"/>
      <c r="AB461" s="218"/>
    </row>
    <row r="462" spans="1:28" ht="17" thickBot="1" x14ac:dyDescent="0.25">
      <c r="A462" s="192"/>
      <c r="B462" s="193"/>
      <c r="C462" s="218"/>
      <c r="D462" s="193"/>
      <c r="E462" s="226"/>
      <c r="F462" s="226"/>
      <c r="G462" s="226"/>
      <c r="H462" s="195"/>
      <c r="I462" s="195"/>
      <c r="J462" s="197"/>
      <c r="K462" s="334"/>
      <c r="L462" s="197"/>
      <c r="M462" s="198"/>
      <c r="N462" s="198"/>
      <c r="O462" s="198"/>
      <c r="P462" s="198"/>
      <c r="Q462" s="198"/>
      <c r="R462" s="198"/>
      <c r="S462" s="198"/>
      <c r="T462" s="198"/>
      <c r="U462" s="218"/>
      <c r="V462" s="218"/>
      <c r="W462" s="218"/>
      <c r="X462" s="218"/>
      <c r="Y462" s="218"/>
      <c r="Z462" s="218"/>
      <c r="AA462" s="218"/>
      <c r="AB462" s="218"/>
    </row>
    <row r="463" spans="1:28" ht="17" thickBot="1" x14ac:dyDescent="0.25">
      <c r="A463" s="192"/>
      <c r="B463" s="193"/>
      <c r="C463" s="218"/>
      <c r="D463" s="193"/>
      <c r="E463" s="226"/>
      <c r="F463" s="226"/>
      <c r="G463" s="226"/>
      <c r="H463" s="195"/>
      <c r="I463" s="195"/>
      <c r="J463" s="197"/>
      <c r="K463" s="334"/>
      <c r="L463" s="197"/>
      <c r="M463" s="198"/>
      <c r="N463" s="198"/>
      <c r="O463" s="198"/>
      <c r="P463" s="198"/>
      <c r="Q463" s="198"/>
      <c r="R463" s="198"/>
      <c r="S463" s="198"/>
      <c r="T463" s="198"/>
      <c r="U463" s="218"/>
      <c r="V463" s="218"/>
      <c r="W463" s="218"/>
      <c r="X463" s="218"/>
      <c r="Y463" s="218"/>
      <c r="Z463" s="218"/>
      <c r="AA463" s="218"/>
      <c r="AB463" s="218"/>
    </row>
    <row r="464" spans="1:28" ht="17" thickBot="1" x14ac:dyDescent="0.25">
      <c r="A464" s="192"/>
      <c r="B464" s="193"/>
      <c r="C464" s="218"/>
      <c r="D464" s="193"/>
      <c r="E464" s="226"/>
      <c r="F464" s="226"/>
      <c r="G464" s="226"/>
      <c r="H464" s="195"/>
      <c r="I464" s="195"/>
      <c r="J464" s="197"/>
      <c r="K464" s="334"/>
      <c r="L464" s="197"/>
      <c r="M464" s="198"/>
      <c r="N464" s="198"/>
      <c r="O464" s="198"/>
      <c r="P464" s="198"/>
      <c r="Q464" s="198"/>
      <c r="R464" s="198"/>
      <c r="S464" s="198"/>
      <c r="T464" s="198"/>
      <c r="U464" s="218"/>
      <c r="V464" s="218"/>
      <c r="W464" s="218"/>
      <c r="X464" s="218"/>
      <c r="Y464" s="218"/>
      <c r="Z464" s="218"/>
      <c r="AA464" s="218"/>
      <c r="AB464" s="218"/>
    </row>
    <row r="465" spans="1:28" ht="17" thickBot="1" x14ac:dyDescent="0.25">
      <c r="A465" s="192"/>
      <c r="B465" s="193"/>
      <c r="C465" s="218"/>
      <c r="D465" s="193"/>
      <c r="E465" s="226"/>
      <c r="F465" s="226"/>
      <c r="G465" s="226"/>
      <c r="H465" s="195"/>
      <c r="I465" s="195"/>
      <c r="J465" s="197"/>
      <c r="K465" s="334"/>
      <c r="L465" s="197"/>
      <c r="M465" s="198"/>
      <c r="N465" s="198"/>
      <c r="O465" s="198"/>
      <c r="P465" s="198"/>
      <c r="Q465" s="198"/>
      <c r="R465" s="198"/>
      <c r="S465" s="198"/>
      <c r="T465" s="198"/>
      <c r="U465" s="218"/>
      <c r="V465" s="218"/>
      <c r="W465" s="218"/>
      <c r="X465" s="218"/>
      <c r="Y465" s="218"/>
      <c r="Z465" s="218"/>
      <c r="AA465" s="218"/>
      <c r="AB465" s="218"/>
    </row>
    <row r="466" spans="1:28" ht="17" thickBot="1" x14ac:dyDescent="0.25">
      <c r="A466" s="192"/>
      <c r="B466" s="193"/>
      <c r="C466" s="218"/>
      <c r="D466" s="193"/>
      <c r="E466" s="226"/>
      <c r="F466" s="226"/>
      <c r="G466" s="226"/>
      <c r="H466" s="195"/>
      <c r="I466" s="195"/>
      <c r="J466" s="197"/>
      <c r="K466" s="334"/>
      <c r="L466" s="197"/>
      <c r="M466" s="198"/>
      <c r="N466" s="198"/>
      <c r="O466" s="198"/>
      <c r="P466" s="198"/>
      <c r="Q466" s="198"/>
      <c r="R466" s="198"/>
      <c r="S466" s="198"/>
      <c r="T466" s="198"/>
      <c r="U466" s="218"/>
      <c r="V466" s="218"/>
      <c r="W466" s="218"/>
      <c r="X466" s="218"/>
      <c r="Y466" s="218"/>
      <c r="Z466" s="218"/>
      <c r="AA466" s="218"/>
      <c r="AB466" s="218"/>
    </row>
    <row r="467" spans="1:28" ht="17" thickBot="1" x14ac:dyDescent="0.25">
      <c r="A467" s="192"/>
      <c r="B467" s="193"/>
      <c r="C467" s="218"/>
      <c r="D467" s="193"/>
      <c r="E467" s="226"/>
      <c r="F467" s="226"/>
      <c r="G467" s="226"/>
      <c r="H467" s="195"/>
      <c r="I467" s="195"/>
      <c r="J467" s="197"/>
      <c r="K467" s="334"/>
      <c r="L467" s="197"/>
      <c r="M467" s="198"/>
      <c r="N467" s="198"/>
      <c r="O467" s="198"/>
      <c r="P467" s="198"/>
      <c r="Q467" s="198"/>
      <c r="R467" s="198"/>
      <c r="S467" s="198"/>
      <c r="T467" s="198"/>
      <c r="U467" s="218"/>
      <c r="V467" s="218"/>
      <c r="W467" s="218"/>
      <c r="X467" s="218"/>
      <c r="Y467" s="218"/>
      <c r="Z467" s="218"/>
      <c r="AA467" s="218"/>
      <c r="AB467" s="218"/>
    </row>
    <row r="468" spans="1:28" ht="17" thickBot="1" x14ac:dyDescent="0.25">
      <c r="A468" s="192"/>
      <c r="B468" s="193"/>
      <c r="C468" s="218"/>
      <c r="D468" s="193"/>
      <c r="E468" s="226"/>
      <c r="F468" s="226"/>
      <c r="G468" s="226"/>
      <c r="H468" s="195"/>
      <c r="I468" s="195"/>
      <c r="J468" s="197"/>
      <c r="K468" s="334"/>
      <c r="L468" s="197"/>
      <c r="M468" s="198"/>
      <c r="N468" s="198"/>
      <c r="O468" s="198"/>
      <c r="P468" s="198"/>
      <c r="Q468" s="198"/>
      <c r="R468" s="198"/>
      <c r="S468" s="198"/>
      <c r="T468" s="198"/>
      <c r="U468" s="218"/>
      <c r="V468" s="218"/>
      <c r="W468" s="218"/>
      <c r="X468" s="218"/>
      <c r="Y468" s="218"/>
      <c r="Z468" s="218"/>
      <c r="AA468" s="218"/>
      <c r="AB468" s="218"/>
    </row>
    <row r="469" spans="1:28" ht="17" thickBot="1" x14ac:dyDescent="0.25">
      <c r="A469" s="192"/>
      <c r="B469" s="193"/>
      <c r="C469" s="218"/>
      <c r="D469" s="193"/>
      <c r="E469" s="226"/>
      <c r="F469" s="226"/>
      <c r="G469" s="226"/>
      <c r="H469" s="195"/>
      <c r="I469" s="195"/>
      <c r="J469" s="197"/>
      <c r="K469" s="334"/>
      <c r="L469" s="197"/>
      <c r="M469" s="198"/>
      <c r="N469" s="198"/>
      <c r="O469" s="198"/>
      <c r="P469" s="198"/>
      <c r="Q469" s="198"/>
      <c r="R469" s="198"/>
      <c r="S469" s="198"/>
      <c r="T469" s="198"/>
      <c r="U469" s="218"/>
      <c r="V469" s="218"/>
      <c r="W469" s="218"/>
      <c r="X469" s="218"/>
      <c r="Y469" s="218"/>
      <c r="Z469" s="218"/>
      <c r="AA469" s="218"/>
      <c r="AB469" s="218"/>
    </row>
    <row r="470" spans="1:28" ht="17" thickBot="1" x14ac:dyDescent="0.25">
      <c r="A470" s="192"/>
      <c r="B470" s="193"/>
      <c r="C470" s="218"/>
      <c r="D470" s="193"/>
      <c r="E470" s="226"/>
      <c r="F470" s="226"/>
      <c r="G470" s="226"/>
      <c r="H470" s="195"/>
      <c r="I470" s="195"/>
      <c r="J470" s="197"/>
      <c r="K470" s="334"/>
      <c r="L470" s="197"/>
      <c r="M470" s="198"/>
      <c r="N470" s="198"/>
      <c r="O470" s="198"/>
      <c r="P470" s="198"/>
      <c r="Q470" s="198"/>
      <c r="R470" s="198"/>
      <c r="S470" s="198"/>
      <c r="T470" s="198"/>
      <c r="U470" s="218"/>
      <c r="V470" s="218"/>
      <c r="W470" s="218"/>
      <c r="X470" s="218"/>
      <c r="Y470" s="218"/>
      <c r="Z470" s="218"/>
      <c r="AA470" s="218"/>
      <c r="AB470" s="218"/>
    </row>
    <row r="471" spans="1:28" ht="17" thickBot="1" x14ac:dyDescent="0.25">
      <c r="A471" s="192"/>
      <c r="B471" s="193"/>
      <c r="C471" s="218"/>
      <c r="D471" s="193"/>
      <c r="E471" s="226"/>
      <c r="F471" s="226"/>
      <c r="G471" s="226"/>
      <c r="H471" s="195"/>
      <c r="I471" s="195"/>
      <c r="J471" s="197"/>
      <c r="K471" s="334"/>
      <c r="L471" s="197"/>
      <c r="M471" s="198"/>
      <c r="N471" s="198"/>
      <c r="O471" s="198"/>
      <c r="P471" s="198"/>
      <c r="Q471" s="198"/>
      <c r="R471" s="198"/>
      <c r="S471" s="198"/>
      <c r="T471" s="198"/>
      <c r="U471" s="218"/>
      <c r="V471" s="218"/>
      <c r="W471" s="218"/>
      <c r="X471" s="218"/>
      <c r="Y471" s="218"/>
      <c r="Z471" s="218"/>
      <c r="AA471" s="218"/>
      <c r="AB471" s="218"/>
    </row>
    <row r="472" spans="1:28" ht="17" thickBot="1" x14ac:dyDescent="0.25">
      <c r="A472" s="192"/>
      <c r="B472" s="193"/>
      <c r="C472" s="218"/>
      <c r="D472" s="193"/>
      <c r="E472" s="226"/>
      <c r="F472" s="226"/>
      <c r="G472" s="226"/>
      <c r="H472" s="195"/>
      <c r="I472" s="195"/>
      <c r="J472" s="197"/>
      <c r="K472" s="334"/>
      <c r="L472" s="197"/>
      <c r="M472" s="198"/>
      <c r="N472" s="198"/>
      <c r="O472" s="198"/>
      <c r="P472" s="198"/>
      <c r="Q472" s="198"/>
      <c r="R472" s="198"/>
      <c r="S472" s="198"/>
      <c r="T472" s="198"/>
      <c r="U472" s="218"/>
      <c r="V472" s="218"/>
      <c r="W472" s="218"/>
      <c r="X472" s="218"/>
      <c r="Y472" s="218"/>
      <c r="Z472" s="218"/>
      <c r="AA472" s="218"/>
      <c r="AB472" s="218"/>
    </row>
    <row r="473" spans="1:28" ht="17" thickBot="1" x14ac:dyDescent="0.25">
      <c r="A473" s="192"/>
      <c r="B473" s="193"/>
      <c r="C473" s="218"/>
      <c r="D473" s="193"/>
      <c r="E473" s="226"/>
      <c r="F473" s="226"/>
      <c r="G473" s="226"/>
      <c r="H473" s="195"/>
      <c r="I473" s="195"/>
      <c r="J473" s="197"/>
      <c r="K473" s="334"/>
      <c r="L473" s="197"/>
      <c r="M473" s="198"/>
      <c r="N473" s="198"/>
      <c r="O473" s="198"/>
      <c r="P473" s="198"/>
      <c r="Q473" s="198"/>
      <c r="R473" s="198"/>
      <c r="S473" s="198"/>
      <c r="T473" s="198"/>
      <c r="U473" s="218"/>
      <c r="V473" s="218"/>
      <c r="W473" s="218"/>
      <c r="X473" s="218"/>
      <c r="Y473" s="218"/>
      <c r="Z473" s="218"/>
      <c r="AA473" s="218"/>
      <c r="AB473" s="218"/>
    </row>
    <row r="474" spans="1:28" ht="17" thickBot="1" x14ac:dyDescent="0.25">
      <c r="A474" s="192"/>
      <c r="B474" s="193"/>
      <c r="C474" s="218"/>
      <c r="D474" s="193"/>
      <c r="E474" s="226"/>
      <c r="F474" s="226"/>
      <c r="G474" s="226"/>
      <c r="H474" s="195"/>
      <c r="I474" s="195"/>
      <c r="J474" s="197"/>
      <c r="K474" s="334"/>
      <c r="L474" s="197"/>
      <c r="M474" s="198"/>
      <c r="N474" s="198"/>
      <c r="O474" s="198"/>
      <c r="P474" s="198"/>
      <c r="Q474" s="198"/>
      <c r="R474" s="198"/>
      <c r="S474" s="198"/>
      <c r="T474" s="198"/>
      <c r="U474" s="218"/>
      <c r="V474" s="218"/>
      <c r="W474" s="218"/>
      <c r="X474" s="218"/>
      <c r="Y474" s="218"/>
      <c r="Z474" s="218"/>
      <c r="AA474" s="218"/>
      <c r="AB474" s="218"/>
    </row>
    <row r="475" spans="1:28" ht="17" thickBot="1" x14ac:dyDescent="0.25">
      <c r="A475" s="192"/>
      <c r="B475" s="193"/>
      <c r="C475" s="218"/>
      <c r="D475" s="193"/>
      <c r="E475" s="226"/>
      <c r="F475" s="226"/>
      <c r="G475" s="226"/>
      <c r="H475" s="195"/>
      <c r="I475" s="195"/>
      <c r="J475" s="197"/>
      <c r="K475" s="334"/>
      <c r="L475" s="197"/>
      <c r="M475" s="198"/>
      <c r="N475" s="198"/>
      <c r="O475" s="198"/>
      <c r="P475" s="198"/>
      <c r="Q475" s="198"/>
      <c r="R475" s="198"/>
      <c r="S475" s="198"/>
      <c r="T475" s="198"/>
      <c r="U475" s="218"/>
      <c r="V475" s="218"/>
      <c r="W475" s="218"/>
      <c r="X475" s="218"/>
      <c r="Y475" s="218"/>
      <c r="Z475" s="218"/>
      <c r="AA475" s="218"/>
      <c r="AB475" s="218"/>
    </row>
    <row r="476" spans="1:28" ht="17" thickBot="1" x14ac:dyDescent="0.25">
      <c r="A476" s="192"/>
      <c r="B476" s="193"/>
      <c r="C476" s="218"/>
      <c r="D476" s="193"/>
      <c r="E476" s="226"/>
      <c r="F476" s="226"/>
      <c r="G476" s="226"/>
      <c r="H476" s="195"/>
      <c r="I476" s="195"/>
      <c r="J476" s="197"/>
      <c r="K476" s="334"/>
      <c r="L476" s="197"/>
      <c r="M476" s="198"/>
      <c r="N476" s="198"/>
      <c r="O476" s="198"/>
      <c r="P476" s="198"/>
      <c r="Q476" s="198"/>
      <c r="R476" s="198"/>
      <c r="S476" s="198"/>
      <c r="T476" s="198"/>
      <c r="U476" s="218"/>
      <c r="V476" s="218"/>
      <c r="W476" s="218"/>
      <c r="X476" s="218"/>
      <c r="Y476" s="218"/>
      <c r="Z476" s="218"/>
      <c r="AA476" s="218"/>
      <c r="AB476" s="218"/>
    </row>
    <row r="477" spans="1:28" ht="17" thickBot="1" x14ac:dyDescent="0.25">
      <c r="A477" s="192"/>
      <c r="B477" s="193"/>
      <c r="C477" s="218"/>
      <c r="D477" s="193"/>
      <c r="E477" s="226"/>
      <c r="F477" s="226"/>
      <c r="G477" s="226"/>
      <c r="H477" s="195"/>
      <c r="I477" s="195"/>
      <c r="J477" s="197"/>
      <c r="K477" s="334"/>
      <c r="L477" s="197"/>
      <c r="M477" s="198"/>
      <c r="N477" s="198"/>
      <c r="O477" s="198"/>
      <c r="P477" s="198"/>
      <c r="Q477" s="198"/>
      <c r="R477" s="198"/>
      <c r="S477" s="198"/>
      <c r="T477" s="198"/>
      <c r="U477" s="218"/>
      <c r="V477" s="218"/>
      <c r="W477" s="218"/>
      <c r="X477" s="218"/>
      <c r="Y477" s="218"/>
      <c r="Z477" s="218"/>
      <c r="AA477" s="218"/>
      <c r="AB477" s="218"/>
    </row>
    <row r="478" spans="1:28" ht="17" thickBot="1" x14ac:dyDescent="0.25">
      <c r="A478" s="192"/>
      <c r="B478" s="193"/>
      <c r="C478" s="218"/>
      <c r="D478" s="193"/>
      <c r="E478" s="226"/>
      <c r="F478" s="226"/>
      <c r="G478" s="226"/>
      <c r="H478" s="195"/>
      <c r="I478" s="195"/>
      <c r="J478" s="197"/>
      <c r="K478" s="334"/>
      <c r="L478" s="197"/>
      <c r="M478" s="198"/>
      <c r="N478" s="198"/>
      <c r="O478" s="198"/>
      <c r="P478" s="198"/>
      <c r="Q478" s="198"/>
      <c r="R478" s="198"/>
      <c r="S478" s="198"/>
      <c r="T478" s="198"/>
      <c r="U478" s="218"/>
      <c r="V478" s="218"/>
      <c r="W478" s="218"/>
      <c r="X478" s="218"/>
      <c r="Y478" s="218"/>
      <c r="Z478" s="218"/>
      <c r="AA478" s="218"/>
      <c r="AB478" s="218"/>
    </row>
    <row r="479" spans="1:28" ht="17" thickBot="1" x14ac:dyDescent="0.25">
      <c r="A479" s="192"/>
      <c r="B479" s="193"/>
      <c r="C479" s="218"/>
      <c r="D479" s="193"/>
      <c r="E479" s="226"/>
      <c r="F479" s="226"/>
      <c r="G479" s="226"/>
      <c r="H479" s="195"/>
      <c r="I479" s="195"/>
      <c r="J479" s="197"/>
      <c r="K479" s="334"/>
      <c r="L479" s="197"/>
      <c r="M479" s="198"/>
      <c r="N479" s="198"/>
      <c r="O479" s="198"/>
      <c r="P479" s="198"/>
      <c r="Q479" s="198"/>
      <c r="R479" s="198"/>
      <c r="S479" s="198"/>
      <c r="T479" s="198"/>
      <c r="U479" s="218"/>
      <c r="V479" s="218"/>
      <c r="W479" s="218"/>
      <c r="X479" s="218"/>
      <c r="Y479" s="218"/>
      <c r="Z479" s="218"/>
      <c r="AA479" s="218"/>
      <c r="AB479" s="218"/>
    </row>
    <row r="480" spans="1:28" ht="17" thickBot="1" x14ac:dyDescent="0.25">
      <c r="A480" s="192"/>
      <c r="B480" s="193"/>
      <c r="C480" s="218"/>
      <c r="D480" s="193"/>
      <c r="E480" s="226"/>
      <c r="F480" s="226"/>
      <c r="G480" s="226"/>
      <c r="H480" s="195"/>
      <c r="I480" s="195"/>
      <c r="J480" s="197"/>
      <c r="K480" s="334"/>
      <c r="L480" s="197"/>
      <c r="M480" s="198"/>
      <c r="N480" s="198"/>
      <c r="O480" s="198"/>
      <c r="P480" s="198"/>
      <c r="Q480" s="198"/>
      <c r="R480" s="198"/>
      <c r="S480" s="198"/>
      <c r="T480" s="198"/>
      <c r="U480" s="218"/>
      <c r="V480" s="218"/>
      <c r="W480" s="218"/>
      <c r="X480" s="218"/>
      <c r="Y480" s="218"/>
      <c r="Z480" s="218"/>
      <c r="AA480" s="218"/>
      <c r="AB480" s="218"/>
    </row>
    <row r="481" spans="1:28" ht="17" thickBot="1" x14ac:dyDescent="0.25">
      <c r="A481" s="192"/>
      <c r="B481" s="193"/>
      <c r="C481" s="218"/>
      <c r="D481" s="193"/>
      <c r="E481" s="226"/>
      <c r="F481" s="226"/>
      <c r="G481" s="226"/>
      <c r="H481" s="195"/>
      <c r="I481" s="195"/>
      <c r="J481" s="197"/>
      <c r="K481" s="334"/>
      <c r="L481" s="197"/>
      <c r="M481" s="198"/>
      <c r="N481" s="198"/>
      <c r="O481" s="198"/>
      <c r="P481" s="198"/>
      <c r="Q481" s="198"/>
      <c r="R481" s="198"/>
      <c r="S481" s="198"/>
      <c r="T481" s="198"/>
      <c r="U481" s="218"/>
      <c r="V481" s="218"/>
      <c r="W481" s="218"/>
      <c r="X481" s="218"/>
      <c r="Y481" s="218"/>
      <c r="Z481" s="218"/>
      <c r="AA481" s="218"/>
      <c r="AB481" s="218"/>
    </row>
    <row r="482" spans="1:28" ht="17" thickBot="1" x14ac:dyDescent="0.25">
      <c r="A482" s="192"/>
      <c r="B482" s="193"/>
      <c r="C482" s="218"/>
      <c r="D482" s="193"/>
      <c r="E482" s="226"/>
      <c r="F482" s="226"/>
      <c r="G482" s="226"/>
      <c r="H482" s="195"/>
      <c r="I482" s="195"/>
      <c r="J482" s="197"/>
      <c r="K482" s="334"/>
      <c r="L482" s="197"/>
      <c r="M482" s="198"/>
      <c r="N482" s="198"/>
      <c r="O482" s="198"/>
      <c r="P482" s="198"/>
      <c r="Q482" s="198"/>
      <c r="R482" s="198"/>
      <c r="S482" s="198"/>
      <c r="T482" s="198"/>
      <c r="U482" s="218"/>
      <c r="V482" s="218"/>
      <c r="W482" s="218"/>
      <c r="X482" s="218"/>
      <c r="Y482" s="218"/>
      <c r="Z482" s="218"/>
      <c r="AA482" s="218"/>
      <c r="AB482" s="218"/>
    </row>
    <row r="483" spans="1:28" ht="17" thickBot="1" x14ac:dyDescent="0.25">
      <c r="A483" s="192"/>
      <c r="B483" s="193"/>
      <c r="C483" s="218"/>
      <c r="D483" s="193"/>
      <c r="E483" s="226"/>
      <c r="F483" s="226"/>
      <c r="G483" s="226"/>
      <c r="H483" s="195"/>
      <c r="I483" s="195"/>
      <c r="J483" s="197"/>
      <c r="K483" s="334"/>
      <c r="L483" s="197"/>
      <c r="M483" s="198"/>
      <c r="N483" s="198"/>
      <c r="O483" s="198"/>
      <c r="P483" s="198"/>
      <c r="Q483" s="198"/>
      <c r="R483" s="198"/>
      <c r="S483" s="198"/>
      <c r="T483" s="198"/>
      <c r="U483" s="218"/>
      <c r="V483" s="218"/>
      <c r="W483" s="218"/>
      <c r="X483" s="218"/>
      <c r="Y483" s="218"/>
      <c r="Z483" s="218"/>
      <c r="AA483" s="218"/>
      <c r="AB483" s="218"/>
    </row>
    <row r="484" spans="1:28" ht="17" thickBot="1" x14ac:dyDescent="0.25">
      <c r="A484" s="192"/>
      <c r="B484" s="193"/>
      <c r="C484" s="218"/>
      <c r="D484" s="193"/>
      <c r="E484" s="226"/>
      <c r="F484" s="226"/>
      <c r="G484" s="226"/>
      <c r="H484" s="195"/>
      <c r="I484" s="195"/>
      <c r="J484" s="197"/>
      <c r="K484" s="334"/>
      <c r="L484" s="197"/>
      <c r="M484" s="198"/>
      <c r="N484" s="198"/>
      <c r="O484" s="198"/>
      <c r="P484" s="198"/>
      <c r="Q484" s="198"/>
      <c r="R484" s="198"/>
      <c r="S484" s="198"/>
      <c r="T484" s="198"/>
      <c r="U484" s="218"/>
      <c r="V484" s="218"/>
      <c r="W484" s="218"/>
      <c r="X484" s="218"/>
      <c r="Y484" s="218"/>
      <c r="Z484" s="218"/>
      <c r="AA484" s="218"/>
      <c r="AB484" s="218"/>
    </row>
    <row r="485" spans="1:28" ht="17" thickBot="1" x14ac:dyDescent="0.25">
      <c r="A485" s="192"/>
      <c r="B485" s="193"/>
      <c r="C485" s="218"/>
      <c r="D485" s="193"/>
      <c r="E485" s="226"/>
      <c r="F485" s="226"/>
      <c r="G485" s="226"/>
      <c r="H485" s="195"/>
      <c r="I485" s="195"/>
      <c r="J485" s="197"/>
      <c r="K485" s="334"/>
      <c r="L485" s="197"/>
      <c r="M485" s="198"/>
      <c r="N485" s="198"/>
      <c r="O485" s="198"/>
      <c r="P485" s="198"/>
      <c r="Q485" s="198"/>
      <c r="R485" s="198"/>
      <c r="S485" s="198"/>
      <c r="T485" s="198"/>
      <c r="U485" s="218"/>
      <c r="V485" s="218"/>
      <c r="W485" s="218"/>
      <c r="X485" s="218"/>
      <c r="Y485" s="218"/>
      <c r="Z485" s="218"/>
      <c r="AA485" s="218"/>
      <c r="AB485" s="218"/>
    </row>
    <row r="486" spans="1:28" ht="17" thickBot="1" x14ac:dyDescent="0.25">
      <c r="A486" s="192"/>
      <c r="B486" s="193"/>
      <c r="C486" s="218"/>
      <c r="D486" s="193"/>
      <c r="E486" s="226"/>
      <c r="F486" s="226"/>
      <c r="G486" s="226"/>
      <c r="H486" s="195"/>
      <c r="I486" s="195"/>
      <c r="J486" s="197"/>
      <c r="K486" s="334"/>
      <c r="L486" s="197"/>
      <c r="M486" s="198"/>
      <c r="N486" s="198"/>
      <c r="O486" s="198"/>
      <c r="P486" s="198"/>
      <c r="Q486" s="198"/>
      <c r="R486" s="198"/>
      <c r="S486" s="198"/>
      <c r="T486" s="198"/>
      <c r="U486" s="218"/>
      <c r="V486" s="218"/>
      <c r="W486" s="218"/>
      <c r="X486" s="218"/>
      <c r="Y486" s="218"/>
      <c r="Z486" s="218"/>
      <c r="AA486" s="218"/>
      <c r="AB486" s="218"/>
    </row>
    <row r="487" spans="1:28" ht="17" thickBot="1" x14ac:dyDescent="0.25">
      <c r="A487" s="192"/>
      <c r="B487" s="193"/>
      <c r="C487" s="218"/>
      <c r="D487" s="193"/>
      <c r="E487" s="226"/>
      <c r="F487" s="226"/>
      <c r="G487" s="226"/>
      <c r="H487" s="195"/>
      <c r="I487" s="195"/>
      <c r="J487" s="197"/>
      <c r="K487" s="334"/>
      <c r="L487" s="197"/>
      <c r="M487" s="198"/>
      <c r="N487" s="198"/>
      <c r="O487" s="198"/>
      <c r="P487" s="198"/>
      <c r="Q487" s="198"/>
      <c r="R487" s="198"/>
      <c r="S487" s="198"/>
      <c r="T487" s="198"/>
      <c r="U487" s="218"/>
      <c r="V487" s="218"/>
      <c r="W487" s="218"/>
      <c r="X487" s="218"/>
      <c r="Y487" s="218"/>
      <c r="Z487" s="218"/>
      <c r="AA487" s="218"/>
      <c r="AB487" s="218"/>
    </row>
    <row r="488" spans="1:28" ht="17" thickBot="1" x14ac:dyDescent="0.25">
      <c r="A488" s="192"/>
      <c r="B488" s="193"/>
      <c r="C488" s="218"/>
      <c r="D488" s="193"/>
      <c r="E488" s="226"/>
      <c r="F488" s="226"/>
      <c r="G488" s="226"/>
      <c r="H488" s="195"/>
      <c r="I488" s="195"/>
      <c r="J488" s="197"/>
      <c r="K488" s="334"/>
      <c r="L488" s="197"/>
      <c r="M488" s="198"/>
      <c r="N488" s="198"/>
      <c r="O488" s="198"/>
      <c r="P488" s="198"/>
      <c r="Q488" s="198"/>
      <c r="R488" s="198"/>
      <c r="S488" s="198"/>
      <c r="T488" s="198"/>
      <c r="U488" s="218"/>
      <c r="V488" s="218"/>
      <c r="W488" s="218"/>
      <c r="X488" s="218"/>
      <c r="Y488" s="218"/>
      <c r="Z488" s="218"/>
      <c r="AA488" s="218"/>
      <c r="AB488" s="218"/>
    </row>
    <row r="489" spans="1:28" ht="17" thickBot="1" x14ac:dyDescent="0.25">
      <c r="A489" s="192"/>
      <c r="B489" s="193"/>
      <c r="C489" s="218"/>
      <c r="D489" s="193"/>
      <c r="E489" s="226"/>
      <c r="F489" s="226"/>
      <c r="G489" s="226"/>
      <c r="H489" s="195"/>
      <c r="I489" s="195"/>
      <c r="J489" s="197"/>
      <c r="K489" s="334"/>
      <c r="L489" s="197"/>
      <c r="M489" s="198"/>
      <c r="N489" s="198"/>
      <c r="O489" s="198"/>
      <c r="P489" s="198"/>
      <c r="Q489" s="198"/>
      <c r="R489" s="198"/>
      <c r="S489" s="198"/>
      <c r="T489" s="198"/>
      <c r="U489" s="218"/>
      <c r="V489" s="218"/>
      <c r="W489" s="218"/>
      <c r="X489" s="218"/>
      <c r="Y489" s="218"/>
      <c r="Z489" s="218"/>
      <c r="AA489" s="218"/>
      <c r="AB489" s="218"/>
    </row>
    <row r="490" spans="1:28" ht="17" thickBot="1" x14ac:dyDescent="0.25">
      <c r="A490" s="192"/>
      <c r="B490" s="193"/>
      <c r="C490" s="218"/>
      <c r="D490" s="193"/>
      <c r="E490" s="226"/>
      <c r="F490" s="226"/>
      <c r="G490" s="226"/>
      <c r="H490" s="195"/>
      <c r="I490" s="195"/>
      <c r="J490" s="197"/>
      <c r="K490" s="334"/>
      <c r="L490" s="197"/>
      <c r="M490" s="198"/>
      <c r="N490" s="198"/>
      <c r="O490" s="198"/>
      <c r="P490" s="198"/>
      <c r="Q490" s="198"/>
      <c r="R490" s="198"/>
      <c r="S490" s="198"/>
      <c r="T490" s="198"/>
      <c r="U490" s="218"/>
      <c r="V490" s="218"/>
      <c r="W490" s="218"/>
      <c r="X490" s="218"/>
      <c r="Y490" s="218"/>
      <c r="Z490" s="218"/>
      <c r="AA490" s="218"/>
      <c r="AB490" s="218"/>
    </row>
    <row r="491" spans="1:28" ht="17" thickBot="1" x14ac:dyDescent="0.25">
      <c r="A491" s="192"/>
      <c r="B491" s="193"/>
      <c r="C491" s="218"/>
      <c r="D491" s="193"/>
      <c r="E491" s="226"/>
      <c r="F491" s="226"/>
      <c r="G491" s="226"/>
      <c r="H491" s="195"/>
      <c r="I491" s="195"/>
      <c r="J491" s="197"/>
      <c r="K491" s="334"/>
      <c r="L491" s="197"/>
      <c r="M491" s="198"/>
      <c r="N491" s="198"/>
      <c r="O491" s="198"/>
      <c r="P491" s="198"/>
      <c r="Q491" s="198"/>
      <c r="R491" s="198"/>
      <c r="S491" s="198"/>
      <c r="T491" s="198"/>
      <c r="U491" s="218"/>
      <c r="V491" s="218"/>
      <c r="W491" s="218"/>
      <c r="X491" s="218"/>
      <c r="Y491" s="218"/>
      <c r="Z491" s="218"/>
      <c r="AA491" s="218"/>
      <c r="AB491" s="218"/>
    </row>
    <row r="492" spans="1:28" ht="17" thickBot="1" x14ac:dyDescent="0.25">
      <c r="A492" s="192"/>
      <c r="B492" s="193"/>
      <c r="C492" s="218"/>
      <c r="D492" s="193"/>
      <c r="E492" s="226"/>
      <c r="F492" s="226"/>
      <c r="G492" s="226"/>
      <c r="H492" s="195"/>
      <c r="I492" s="195"/>
      <c r="J492" s="197"/>
      <c r="K492" s="334"/>
      <c r="L492" s="197"/>
      <c r="M492" s="198"/>
      <c r="N492" s="198"/>
      <c r="O492" s="198"/>
      <c r="P492" s="198"/>
      <c r="Q492" s="198"/>
      <c r="R492" s="198"/>
      <c r="S492" s="198"/>
      <c r="T492" s="198"/>
      <c r="U492" s="218"/>
      <c r="V492" s="218"/>
      <c r="W492" s="218"/>
      <c r="X492" s="218"/>
      <c r="Y492" s="218"/>
      <c r="Z492" s="218"/>
      <c r="AA492" s="218"/>
      <c r="AB492" s="218"/>
    </row>
    <row r="493" spans="1:28" ht="17" thickBot="1" x14ac:dyDescent="0.25">
      <c r="A493" s="192"/>
      <c r="B493" s="193"/>
      <c r="C493" s="218"/>
      <c r="D493" s="193"/>
      <c r="E493" s="226"/>
      <c r="F493" s="226"/>
      <c r="G493" s="226"/>
      <c r="H493" s="195"/>
      <c r="I493" s="195"/>
      <c r="J493" s="197"/>
      <c r="K493" s="334"/>
      <c r="L493" s="197"/>
      <c r="M493" s="198"/>
      <c r="N493" s="198"/>
      <c r="O493" s="198"/>
      <c r="P493" s="198"/>
      <c r="Q493" s="198"/>
      <c r="R493" s="198"/>
      <c r="S493" s="198"/>
      <c r="T493" s="198"/>
      <c r="U493" s="218"/>
      <c r="V493" s="218"/>
      <c r="W493" s="218"/>
      <c r="X493" s="218"/>
      <c r="Y493" s="218"/>
      <c r="Z493" s="218"/>
      <c r="AA493" s="218"/>
      <c r="AB493" s="218"/>
    </row>
    <row r="494" spans="1:28" ht="17" thickBot="1" x14ac:dyDescent="0.25">
      <c r="A494" s="192"/>
      <c r="B494" s="193"/>
      <c r="C494" s="218"/>
      <c r="D494" s="193"/>
      <c r="E494" s="226"/>
      <c r="F494" s="226"/>
      <c r="G494" s="226"/>
      <c r="H494" s="195"/>
      <c r="I494" s="195"/>
      <c r="J494" s="197"/>
      <c r="K494" s="334"/>
      <c r="L494" s="197"/>
      <c r="M494" s="198"/>
      <c r="N494" s="198"/>
      <c r="O494" s="198"/>
      <c r="P494" s="198"/>
      <c r="Q494" s="198"/>
      <c r="R494" s="198"/>
      <c r="S494" s="198"/>
      <c r="T494" s="198"/>
      <c r="U494" s="218"/>
      <c r="V494" s="218"/>
      <c r="W494" s="218"/>
      <c r="X494" s="218"/>
      <c r="Y494" s="218"/>
      <c r="Z494" s="218"/>
      <c r="AA494" s="218"/>
      <c r="AB494" s="218"/>
    </row>
    <row r="495" spans="1:28" ht="17" thickBot="1" x14ac:dyDescent="0.25">
      <c r="A495" s="192"/>
      <c r="B495" s="193"/>
      <c r="C495" s="218"/>
      <c r="D495" s="193"/>
      <c r="E495" s="226"/>
      <c r="F495" s="226"/>
      <c r="G495" s="226"/>
      <c r="H495" s="195"/>
      <c r="I495" s="195"/>
      <c r="J495" s="197"/>
      <c r="K495" s="334"/>
      <c r="L495" s="197"/>
      <c r="M495" s="198"/>
      <c r="N495" s="198"/>
      <c r="O495" s="198"/>
      <c r="P495" s="198"/>
      <c r="Q495" s="198"/>
      <c r="R495" s="198"/>
      <c r="S495" s="198"/>
      <c r="T495" s="198"/>
      <c r="U495" s="218"/>
      <c r="V495" s="218"/>
      <c r="W495" s="218"/>
      <c r="X495" s="218"/>
      <c r="Y495" s="218"/>
      <c r="Z495" s="218"/>
      <c r="AA495" s="218"/>
      <c r="AB495" s="218"/>
    </row>
    <row r="496" spans="1:28" ht="17" thickBot="1" x14ac:dyDescent="0.25">
      <c r="A496" s="192"/>
      <c r="B496" s="193"/>
      <c r="C496" s="218"/>
      <c r="D496" s="193"/>
      <c r="E496" s="226"/>
      <c r="F496" s="226"/>
      <c r="G496" s="226"/>
      <c r="H496" s="195"/>
      <c r="I496" s="195"/>
      <c r="J496" s="197"/>
      <c r="K496" s="334"/>
      <c r="L496" s="197"/>
      <c r="M496" s="198"/>
      <c r="N496" s="198"/>
      <c r="O496" s="198"/>
      <c r="P496" s="198"/>
      <c r="Q496" s="198"/>
      <c r="R496" s="198"/>
      <c r="S496" s="198"/>
      <c r="T496" s="198"/>
      <c r="U496" s="218"/>
      <c r="V496" s="218"/>
      <c r="W496" s="218"/>
      <c r="X496" s="218"/>
      <c r="Y496" s="218"/>
      <c r="Z496" s="218"/>
      <c r="AA496" s="218"/>
      <c r="AB496" s="218"/>
    </row>
    <row r="497" spans="1:28" ht="17" thickBot="1" x14ac:dyDescent="0.25">
      <c r="A497" s="192"/>
      <c r="B497" s="193"/>
      <c r="C497" s="218"/>
      <c r="D497" s="193"/>
      <c r="E497" s="226"/>
      <c r="F497" s="226"/>
      <c r="G497" s="226"/>
      <c r="H497" s="195"/>
      <c r="I497" s="195"/>
      <c r="J497" s="197"/>
      <c r="K497" s="334"/>
      <c r="L497" s="197"/>
      <c r="M497" s="198"/>
      <c r="N497" s="198"/>
      <c r="O497" s="198"/>
      <c r="P497" s="198"/>
      <c r="Q497" s="198"/>
      <c r="R497" s="198"/>
      <c r="S497" s="198"/>
      <c r="T497" s="198"/>
      <c r="U497" s="218"/>
      <c r="V497" s="218"/>
      <c r="W497" s="218"/>
      <c r="X497" s="218"/>
      <c r="Y497" s="218"/>
      <c r="Z497" s="218"/>
      <c r="AA497" s="218"/>
      <c r="AB497" s="218"/>
    </row>
    <row r="498" spans="1:28" ht="17" thickBot="1" x14ac:dyDescent="0.25">
      <c r="A498" s="192"/>
      <c r="B498" s="193"/>
      <c r="C498" s="218"/>
      <c r="D498" s="193"/>
      <c r="E498" s="226"/>
      <c r="F498" s="226"/>
      <c r="G498" s="226"/>
      <c r="H498" s="195"/>
      <c r="I498" s="195"/>
      <c r="J498" s="197"/>
      <c r="K498" s="334"/>
      <c r="L498" s="197"/>
      <c r="M498" s="198"/>
      <c r="N498" s="198"/>
      <c r="O498" s="198"/>
      <c r="P498" s="198"/>
      <c r="Q498" s="198"/>
      <c r="R498" s="198"/>
      <c r="S498" s="198"/>
      <c r="T498" s="198"/>
      <c r="U498" s="218"/>
      <c r="V498" s="218"/>
      <c r="W498" s="218"/>
      <c r="X498" s="218"/>
      <c r="Y498" s="218"/>
      <c r="Z498" s="218"/>
      <c r="AA498" s="218"/>
      <c r="AB498" s="218"/>
    </row>
    <row r="499" spans="1:28" ht="17" thickBot="1" x14ac:dyDescent="0.25">
      <c r="A499" s="192"/>
      <c r="B499" s="193"/>
      <c r="C499" s="218"/>
      <c r="D499" s="193"/>
      <c r="E499" s="226"/>
      <c r="F499" s="226"/>
      <c r="G499" s="226"/>
      <c r="H499" s="195"/>
      <c r="I499" s="195"/>
      <c r="J499" s="197"/>
      <c r="K499" s="334"/>
      <c r="L499" s="197"/>
      <c r="M499" s="198"/>
      <c r="N499" s="198"/>
      <c r="O499" s="198"/>
      <c r="P499" s="198"/>
      <c r="Q499" s="198"/>
      <c r="R499" s="198"/>
      <c r="S499" s="198"/>
      <c r="T499" s="198"/>
      <c r="U499" s="218"/>
      <c r="V499" s="218"/>
      <c r="W499" s="218"/>
      <c r="X499" s="218"/>
      <c r="Y499" s="218"/>
      <c r="Z499" s="218"/>
      <c r="AA499" s="218"/>
      <c r="AB499" s="218"/>
    </row>
    <row r="500" spans="1:28" ht="17" thickBot="1" x14ac:dyDescent="0.25">
      <c r="A500" s="192"/>
      <c r="B500" s="193"/>
      <c r="C500" s="218"/>
      <c r="D500" s="193"/>
      <c r="E500" s="226"/>
      <c r="F500" s="226"/>
      <c r="G500" s="226"/>
      <c r="H500" s="195"/>
      <c r="I500" s="195"/>
      <c r="J500" s="197"/>
      <c r="K500" s="334"/>
      <c r="L500" s="197"/>
      <c r="M500" s="198"/>
      <c r="N500" s="198"/>
      <c r="O500" s="198"/>
      <c r="P500" s="198"/>
      <c r="Q500" s="198"/>
      <c r="R500" s="198"/>
      <c r="S500" s="198"/>
      <c r="T500" s="198"/>
      <c r="U500" s="218"/>
      <c r="V500" s="218"/>
      <c r="W500" s="218"/>
      <c r="X500" s="218"/>
      <c r="Y500" s="218"/>
      <c r="Z500" s="218"/>
      <c r="AA500" s="218"/>
      <c r="AB500" s="218"/>
    </row>
    <row r="501" spans="1:28" ht="17" thickBot="1" x14ac:dyDescent="0.25">
      <c r="A501" s="192"/>
      <c r="B501" s="193"/>
      <c r="C501" s="218"/>
      <c r="D501" s="193"/>
      <c r="E501" s="226"/>
      <c r="F501" s="226"/>
      <c r="G501" s="226"/>
      <c r="H501" s="195"/>
      <c r="I501" s="195"/>
      <c r="J501" s="197"/>
      <c r="K501" s="334"/>
      <c r="L501" s="197"/>
      <c r="M501" s="198"/>
      <c r="N501" s="198"/>
      <c r="O501" s="198"/>
      <c r="P501" s="198"/>
      <c r="Q501" s="198"/>
      <c r="R501" s="198"/>
      <c r="S501" s="198"/>
      <c r="T501" s="198"/>
      <c r="U501" s="218"/>
      <c r="V501" s="218"/>
      <c r="W501" s="218"/>
      <c r="X501" s="218"/>
      <c r="Y501" s="218"/>
      <c r="Z501" s="218"/>
      <c r="AA501" s="218"/>
      <c r="AB501" s="218"/>
    </row>
    <row r="502" spans="1:28" ht="17" thickBot="1" x14ac:dyDescent="0.25">
      <c r="A502" s="192"/>
      <c r="B502" s="193"/>
      <c r="C502" s="218"/>
      <c r="D502" s="193"/>
      <c r="E502" s="226"/>
      <c r="F502" s="226"/>
      <c r="G502" s="226"/>
      <c r="H502" s="195"/>
      <c r="I502" s="195"/>
      <c r="J502" s="197"/>
      <c r="K502" s="334"/>
      <c r="L502" s="197"/>
      <c r="M502" s="198"/>
      <c r="N502" s="198"/>
      <c r="O502" s="198"/>
      <c r="P502" s="198"/>
      <c r="Q502" s="198"/>
      <c r="R502" s="198"/>
      <c r="S502" s="198"/>
      <c r="T502" s="198"/>
      <c r="U502" s="218"/>
      <c r="V502" s="218"/>
      <c r="W502" s="218"/>
      <c r="X502" s="218"/>
      <c r="Y502" s="218"/>
      <c r="Z502" s="218"/>
      <c r="AA502" s="218"/>
      <c r="AB502" s="218"/>
    </row>
    <row r="503" spans="1:28" ht="17" thickBot="1" x14ac:dyDescent="0.25">
      <c r="A503" s="192"/>
      <c r="B503" s="193"/>
      <c r="C503" s="218"/>
      <c r="D503" s="193"/>
      <c r="E503" s="226"/>
      <c r="F503" s="226"/>
      <c r="G503" s="226"/>
      <c r="H503" s="195"/>
      <c r="I503" s="195"/>
      <c r="J503" s="197"/>
      <c r="K503" s="334"/>
      <c r="L503" s="197"/>
      <c r="M503" s="198"/>
      <c r="N503" s="198"/>
      <c r="O503" s="198"/>
      <c r="P503" s="198"/>
      <c r="Q503" s="198"/>
      <c r="R503" s="198"/>
      <c r="S503" s="198"/>
      <c r="T503" s="198"/>
      <c r="U503" s="218"/>
      <c r="V503" s="218"/>
      <c r="W503" s="218"/>
      <c r="X503" s="218"/>
      <c r="Y503" s="218"/>
      <c r="Z503" s="218"/>
      <c r="AA503" s="218"/>
      <c r="AB503" s="218"/>
    </row>
    <row r="504" spans="1:28" ht="17" thickBot="1" x14ac:dyDescent="0.25">
      <c r="A504" s="192"/>
      <c r="B504" s="193"/>
      <c r="C504" s="218"/>
      <c r="D504" s="193"/>
      <c r="E504" s="226"/>
      <c r="F504" s="226"/>
      <c r="G504" s="226"/>
      <c r="H504" s="195"/>
      <c r="I504" s="195"/>
      <c r="J504" s="197"/>
      <c r="K504" s="334"/>
      <c r="L504" s="197"/>
      <c r="M504" s="198"/>
      <c r="N504" s="198"/>
      <c r="O504" s="198"/>
      <c r="P504" s="198"/>
      <c r="Q504" s="198"/>
      <c r="R504" s="198"/>
      <c r="S504" s="198"/>
      <c r="T504" s="198"/>
      <c r="U504" s="218"/>
      <c r="V504" s="218"/>
      <c r="W504" s="218"/>
      <c r="X504" s="218"/>
      <c r="Y504" s="218"/>
      <c r="Z504" s="218"/>
      <c r="AA504" s="218"/>
      <c r="AB504" s="218"/>
    </row>
    <row r="505" spans="1:28" ht="17" thickBot="1" x14ac:dyDescent="0.25">
      <c r="A505" s="192"/>
      <c r="B505" s="193"/>
      <c r="C505" s="218"/>
      <c r="D505" s="193"/>
      <c r="E505" s="226"/>
      <c r="F505" s="226"/>
      <c r="G505" s="226"/>
      <c r="H505" s="195"/>
      <c r="I505" s="195"/>
      <c r="J505" s="197"/>
      <c r="K505" s="334"/>
      <c r="L505" s="197"/>
      <c r="M505" s="198"/>
      <c r="N505" s="198"/>
      <c r="O505" s="198"/>
      <c r="P505" s="198"/>
      <c r="Q505" s="198"/>
      <c r="R505" s="198"/>
      <c r="S505" s="198"/>
      <c r="T505" s="198"/>
      <c r="U505" s="218"/>
      <c r="V505" s="218"/>
      <c r="W505" s="218"/>
      <c r="X505" s="218"/>
      <c r="Y505" s="218"/>
      <c r="Z505" s="218"/>
      <c r="AA505" s="218"/>
      <c r="AB505" s="218"/>
    </row>
    <row r="506" spans="1:28" ht="17" thickBot="1" x14ac:dyDescent="0.25">
      <c r="A506" s="192"/>
      <c r="B506" s="193"/>
      <c r="C506" s="218"/>
      <c r="D506" s="193"/>
      <c r="E506" s="226"/>
      <c r="F506" s="226"/>
      <c r="G506" s="226"/>
      <c r="H506" s="195"/>
      <c r="I506" s="195"/>
      <c r="J506" s="197"/>
      <c r="K506" s="334"/>
      <c r="L506" s="197"/>
      <c r="M506" s="198"/>
      <c r="N506" s="198"/>
      <c r="O506" s="198"/>
      <c r="P506" s="198"/>
      <c r="Q506" s="198"/>
      <c r="R506" s="198"/>
      <c r="S506" s="198"/>
      <c r="T506" s="198"/>
      <c r="U506" s="218"/>
      <c r="V506" s="218"/>
      <c r="W506" s="218"/>
      <c r="X506" s="218"/>
      <c r="Y506" s="218"/>
      <c r="Z506" s="218"/>
      <c r="AA506" s="218"/>
      <c r="AB506" s="218"/>
    </row>
    <row r="507" spans="1:28" ht="17" thickBot="1" x14ac:dyDescent="0.25">
      <c r="A507" s="192"/>
      <c r="B507" s="193"/>
      <c r="C507" s="218"/>
      <c r="D507" s="193"/>
      <c r="E507" s="226"/>
      <c r="F507" s="226"/>
      <c r="G507" s="226"/>
      <c r="H507" s="195"/>
      <c r="I507" s="195"/>
      <c r="J507" s="197"/>
      <c r="K507" s="334"/>
      <c r="L507" s="197"/>
      <c r="M507" s="198"/>
      <c r="N507" s="198"/>
      <c r="O507" s="198"/>
      <c r="P507" s="198"/>
      <c r="Q507" s="198"/>
      <c r="R507" s="198"/>
      <c r="S507" s="198"/>
      <c r="T507" s="198"/>
      <c r="U507" s="218"/>
      <c r="V507" s="218"/>
      <c r="W507" s="218"/>
      <c r="X507" s="218"/>
      <c r="Y507" s="218"/>
      <c r="Z507" s="218"/>
      <c r="AA507" s="218"/>
      <c r="AB507" s="218"/>
    </row>
    <row r="508" spans="1:28" ht="17" thickBot="1" x14ac:dyDescent="0.25">
      <c r="A508" s="192"/>
      <c r="B508" s="193"/>
      <c r="C508" s="218"/>
      <c r="D508" s="193"/>
      <c r="E508" s="226"/>
      <c r="F508" s="226"/>
      <c r="G508" s="226"/>
      <c r="H508" s="195"/>
      <c r="I508" s="195"/>
      <c r="J508" s="197"/>
      <c r="K508" s="334"/>
      <c r="L508" s="197"/>
      <c r="M508" s="198"/>
      <c r="N508" s="198"/>
      <c r="O508" s="198"/>
      <c r="P508" s="198"/>
      <c r="Q508" s="198"/>
      <c r="R508" s="198"/>
      <c r="S508" s="198"/>
      <c r="T508" s="198"/>
      <c r="U508" s="218"/>
      <c r="V508" s="218"/>
      <c r="W508" s="218"/>
      <c r="X508" s="218"/>
      <c r="Y508" s="218"/>
      <c r="Z508" s="218"/>
      <c r="AA508" s="218"/>
      <c r="AB508" s="218"/>
    </row>
    <row r="509" spans="1:28" ht="17" thickBot="1" x14ac:dyDescent="0.25">
      <c r="A509" s="192"/>
      <c r="B509" s="193"/>
      <c r="C509" s="218"/>
      <c r="D509" s="193"/>
      <c r="E509" s="226"/>
      <c r="F509" s="226"/>
      <c r="G509" s="226"/>
      <c r="H509" s="195"/>
      <c r="I509" s="195"/>
      <c r="J509" s="197"/>
      <c r="K509" s="334"/>
      <c r="L509" s="197"/>
      <c r="M509" s="198"/>
      <c r="N509" s="198"/>
      <c r="O509" s="198"/>
      <c r="P509" s="198"/>
      <c r="Q509" s="198"/>
      <c r="R509" s="198"/>
      <c r="S509" s="198"/>
      <c r="T509" s="198"/>
      <c r="U509" s="218"/>
      <c r="V509" s="218"/>
      <c r="W509" s="218"/>
      <c r="X509" s="218"/>
      <c r="Y509" s="218"/>
      <c r="Z509" s="218"/>
      <c r="AA509" s="218"/>
      <c r="AB509" s="218"/>
    </row>
    <row r="510" spans="1:28" ht="17" thickBot="1" x14ac:dyDescent="0.25">
      <c r="A510" s="192"/>
      <c r="B510" s="193"/>
      <c r="C510" s="218"/>
      <c r="D510" s="193"/>
      <c r="E510" s="226"/>
      <c r="F510" s="226"/>
      <c r="G510" s="226"/>
      <c r="H510" s="195"/>
      <c r="I510" s="195"/>
      <c r="J510" s="197"/>
      <c r="K510" s="334"/>
      <c r="L510" s="197"/>
      <c r="M510" s="198"/>
      <c r="N510" s="198"/>
      <c r="O510" s="198"/>
      <c r="P510" s="198"/>
      <c r="Q510" s="198"/>
      <c r="R510" s="198"/>
      <c r="S510" s="198"/>
      <c r="T510" s="198"/>
      <c r="U510" s="218"/>
      <c r="V510" s="218"/>
      <c r="W510" s="218"/>
      <c r="X510" s="218"/>
      <c r="Y510" s="218"/>
      <c r="Z510" s="218"/>
      <c r="AA510" s="218"/>
      <c r="AB510" s="218"/>
    </row>
    <row r="511" spans="1:28" ht="17" thickBot="1" x14ac:dyDescent="0.25">
      <c r="A511" s="192"/>
      <c r="B511" s="193"/>
      <c r="C511" s="218"/>
      <c r="D511" s="193"/>
      <c r="E511" s="226"/>
      <c r="F511" s="226"/>
      <c r="G511" s="226"/>
      <c r="H511" s="195"/>
      <c r="I511" s="195"/>
      <c r="J511" s="197"/>
      <c r="K511" s="334"/>
      <c r="L511" s="197"/>
      <c r="M511" s="198"/>
      <c r="N511" s="198"/>
      <c r="O511" s="198"/>
      <c r="P511" s="198"/>
      <c r="Q511" s="198"/>
      <c r="R511" s="198"/>
      <c r="S511" s="198"/>
      <c r="T511" s="198"/>
      <c r="U511" s="218"/>
      <c r="V511" s="218"/>
      <c r="W511" s="218"/>
      <c r="X511" s="218"/>
      <c r="Y511" s="218"/>
      <c r="Z511" s="218"/>
      <c r="AA511" s="218"/>
      <c r="AB511" s="218"/>
    </row>
    <row r="512" spans="1:28" ht="17" thickBot="1" x14ac:dyDescent="0.25">
      <c r="A512" s="192"/>
      <c r="B512" s="193"/>
      <c r="C512" s="218"/>
      <c r="D512" s="193"/>
      <c r="E512" s="226"/>
      <c r="F512" s="226"/>
      <c r="G512" s="226"/>
      <c r="H512" s="195"/>
      <c r="I512" s="195"/>
      <c r="J512" s="197"/>
      <c r="K512" s="334"/>
      <c r="L512" s="197"/>
      <c r="M512" s="198"/>
      <c r="N512" s="198"/>
      <c r="O512" s="198"/>
      <c r="P512" s="198"/>
      <c r="Q512" s="198"/>
      <c r="R512" s="198"/>
      <c r="S512" s="198"/>
      <c r="T512" s="198"/>
      <c r="U512" s="218"/>
      <c r="V512" s="218"/>
      <c r="W512" s="218"/>
      <c r="X512" s="218"/>
      <c r="Y512" s="218"/>
      <c r="Z512" s="218"/>
      <c r="AA512" s="218"/>
      <c r="AB512" s="218"/>
    </row>
    <row r="513" spans="1:28" ht="17" thickBot="1" x14ac:dyDescent="0.25">
      <c r="A513" s="192"/>
      <c r="B513" s="193"/>
      <c r="C513" s="218"/>
      <c r="D513" s="193"/>
      <c r="E513" s="226"/>
      <c r="F513" s="226"/>
      <c r="G513" s="226"/>
      <c r="H513" s="195"/>
      <c r="I513" s="195"/>
      <c r="J513" s="197"/>
      <c r="K513" s="334"/>
      <c r="L513" s="197"/>
      <c r="M513" s="198"/>
      <c r="N513" s="198"/>
      <c r="O513" s="198"/>
      <c r="P513" s="198"/>
      <c r="Q513" s="198"/>
      <c r="R513" s="198"/>
      <c r="S513" s="198"/>
      <c r="T513" s="198"/>
      <c r="U513" s="218"/>
      <c r="V513" s="218"/>
      <c r="W513" s="218"/>
      <c r="X513" s="218"/>
      <c r="Y513" s="218"/>
      <c r="Z513" s="218"/>
      <c r="AA513" s="218"/>
      <c r="AB513" s="218"/>
    </row>
    <row r="514" spans="1:28" ht="17" thickBot="1" x14ac:dyDescent="0.25">
      <c r="A514" s="192"/>
      <c r="B514" s="193"/>
      <c r="C514" s="218"/>
      <c r="D514" s="193"/>
      <c r="E514" s="226"/>
      <c r="F514" s="226"/>
      <c r="G514" s="226"/>
      <c r="H514" s="195"/>
      <c r="I514" s="195"/>
      <c r="J514" s="197"/>
      <c r="K514" s="334"/>
      <c r="L514" s="197"/>
      <c r="M514" s="198"/>
      <c r="N514" s="198"/>
      <c r="O514" s="198"/>
      <c r="P514" s="198"/>
      <c r="Q514" s="198"/>
      <c r="R514" s="198"/>
      <c r="S514" s="198"/>
      <c r="T514" s="198"/>
      <c r="U514" s="218"/>
      <c r="V514" s="218"/>
      <c r="W514" s="218"/>
      <c r="X514" s="218"/>
      <c r="Y514" s="218"/>
      <c r="Z514" s="218"/>
      <c r="AA514" s="218"/>
      <c r="AB514" s="218"/>
    </row>
    <row r="515" spans="1:28" ht="17" thickBot="1" x14ac:dyDescent="0.25">
      <c r="A515" s="192"/>
      <c r="B515" s="193"/>
      <c r="C515" s="218"/>
      <c r="D515" s="193"/>
      <c r="E515" s="226"/>
      <c r="F515" s="226"/>
      <c r="G515" s="226"/>
      <c r="H515" s="195"/>
      <c r="I515" s="195"/>
      <c r="J515" s="197"/>
      <c r="K515" s="334"/>
      <c r="L515" s="197"/>
      <c r="M515" s="198"/>
      <c r="N515" s="198"/>
      <c r="O515" s="198"/>
      <c r="P515" s="198"/>
      <c r="Q515" s="198"/>
      <c r="R515" s="198"/>
      <c r="S515" s="198"/>
      <c r="T515" s="198"/>
      <c r="U515" s="218"/>
      <c r="V515" s="218"/>
      <c r="W515" s="218"/>
      <c r="X515" s="218"/>
      <c r="Y515" s="218"/>
      <c r="Z515" s="218"/>
      <c r="AA515" s="218"/>
      <c r="AB515" s="218"/>
    </row>
    <row r="516" spans="1:28" ht="17" thickBot="1" x14ac:dyDescent="0.25">
      <c r="A516" s="192"/>
      <c r="B516" s="193"/>
      <c r="C516" s="218"/>
      <c r="D516" s="193"/>
      <c r="E516" s="226"/>
      <c r="F516" s="226"/>
      <c r="G516" s="226"/>
      <c r="H516" s="195"/>
      <c r="I516" s="195"/>
      <c r="J516" s="197"/>
      <c r="K516" s="334"/>
      <c r="L516" s="197"/>
      <c r="M516" s="198"/>
      <c r="N516" s="198"/>
      <c r="O516" s="198"/>
      <c r="P516" s="198"/>
      <c r="Q516" s="198"/>
      <c r="R516" s="198"/>
      <c r="S516" s="198"/>
      <c r="T516" s="198"/>
      <c r="U516" s="218"/>
      <c r="V516" s="218"/>
      <c r="W516" s="218"/>
      <c r="X516" s="218"/>
      <c r="Y516" s="218"/>
      <c r="Z516" s="218"/>
      <c r="AA516" s="218"/>
      <c r="AB516" s="218"/>
    </row>
    <row r="517" spans="1:28" ht="17" thickBot="1" x14ac:dyDescent="0.25">
      <c r="A517" s="192"/>
      <c r="B517" s="193"/>
      <c r="C517" s="218"/>
      <c r="D517" s="193"/>
      <c r="E517" s="226"/>
      <c r="F517" s="226"/>
      <c r="G517" s="226"/>
      <c r="H517" s="195"/>
      <c r="I517" s="195"/>
      <c r="J517" s="197"/>
      <c r="K517" s="334"/>
      <c r="L517" s="197"/>
      <c r="M517" s="198"/>
      <c r="N517" s="198"/>
      <c r="O517" s="198"/>
      <c r="P517" s="198"/>
      <c r="Q517" s="198"/>
      <c r="R517" s="198"/>
      <c r="S517" s="198"/>
      <c r="T517" s="198"/>
      <c r="U517" s="218"/>
      <c r="V517" s="218"/>
      <c r="W517" s="218"/>
      <c r="X517" s="218"/>
      <c r="Y517" s="218"/>
      <c r="Z517" s="218"/>
      <c r="AA517" s="218"/>
      <c r="AB517" s="218"/>
    </row>
    <row r="518" spans="1:28" ht="17" thickBot="1" x14ac:dyDescent="0.25">
      <c r="A518" s="192"/>
      <c r="B518" s="193"/>
      <c r="C518" s="218"/>
      <c r="D518" s="193"/>
      <c r="E518" s="226"/>
      <c r="F518" s="226"/>
      <c r="G518" s="226"/>
      <c r="H518" s="195"/>
      <c r="I518" s="195"/>
      <c r="J518" s="197"/>
      <c r="K518" s="334"/>
      <c r="L518" s="197"/>
      <c r="M518" s="198"/>
      <c r="N518" s="198"/>
      <c r="O518" s="198"/>
      <c r="P518" s="198"/>
      <c r="Q518" s="198"/>
      <c r="R518" s="198"/>
      <c r="S518" s="198"/>
      <c r="T518" s="198"/>
      <c r="U518" s="218"/>
      <c r="V518" s="218"/>
      <c r="W518" s="218"/>
      <c r="X518" s="218"/>
      <c r="Y518" s="218"/>
      <c r="Z518" s="218"/>
      <c r="AA518" s="218"/>
      <c r="AB518" s="218"/>
    </row>
    <row r="519" spans="1:28" ht="17" thickBot="1" x14ac:dyDescent="0.25">
      <c r="A519" s="192"/>
      <c r="B519" s="193"/>
      <c r="C519" s="218"/>
      <c r="D519" s="193"/>
      <c r="E519" s="226"/>
      <c r="F519" s="226"/>
      <c r="G519" s="226"/>
      <c r="H519" s="195"/>
      <c r="I519" s="195"/>
      <c r="J519" s="197"/>
      <c r="K519" s="334"/>
      <c r="L519" s="197"/>
      <c r="M519" s="198"/>
      <c r="N519" s="198"/>
      <c r="O519" s="198"/>
      <c r="P519" s="198"/>
      <c r="Q519" s="198"/>
      <c r="R519" s="198"/>
      <c r="S519" s="198"/>
      <c r="T519" s="198"/>
      <c r="U519" s="218"/>
      <c r="V519" s="218"/>
      <c r="W519" s="218"/>
      <c r="X519" s="218"/>
      <c r="Y519" s="218"/>
      <c r="Z519" s="218"/>
      <c r="AA519" s="218"/>
      <c r="AB519" s="218"/>
    </row>
    <row r="520" spans="1:28" ht="17" thickBot="1" x14ac:dyDescent="0.25">
      <c r="A520" s="192"/>
      <c r="B520" s="193"/>
      <c r="C520" s="218"/>
      <c r="D520" s="193"/>
      <c r="E520" s="226"/>
      <c r="F520" s="226"/>
      <c r="G520" s="226"/>
      <c r="H520" s="195"/>
      <c r="I520" s="195"/>
      <c r="J520" s="197"/>
      <c r="K520" s="334"/>
      <c r="L520" s="197"/>
      <c r="M520" s="198"/>
      <c r="N520" s="198"/>
      <c r="O520" s="198"/>
      <c r="P520" s="198"/>
      <c r="Q520" s="198"/>
      <c r="R520" s="198"/>
      <c r="S520" s="198"/>
      <c r="T520" s="198"/>
      <c r="U520" s="218"/>
      <c r="V520" s="218"/>
      <c r="W520" s="218"/>
      <c r="X520" s="218"/>
      <c r="Y520" s="218"/>
      <c r="Z520" s="218"/>
      <c r="AA520" s="218"/>
      <c r="AB520" s="218"/>
    </row>
    <row r="521" spans="1:28" ht="17" thickBot="1" x14ac:dyDescent="0.25">
      <c r="A521" s="192"/>
      <c r="B521" s="193"/>
      <c r="C521" s="218"/>
      <c r="D521" s="193"/>
      <c r="E521" s="226"/>
      <c r="F521" s="226"/>
      <c r="G521" s="226"/>
      <c r="H521" s="195"/>
      <c r="I521" s="195"/>
      <c r="J521" s="197"/>
      <c r="K521" s="334"/>
      <c r="L521" s="197"/>
      <c r="M521" s="198"/>
      <c r="N521" s="198"/>
      <c r="O521" s="198"/>
      <c r="P521" s="198"/>
      <c r="Q521" s="198"/>
      <c r="R521" s="198"/>
      <c r="S521" s="198"/>
      <c r="T521" s="198"/>
      <c r="U521" s="218"/>
      <c r="V521" s="218"/>
      <c r="W521" s="218"/>
      <c r="X521" s="218"/>
      <c r="Y521" s="218"/>
      <c r="Z521" s="218"/>
      <c r="AA521" s="218"/>
      <c r="AB521" s="218"/>
    </row>
    <row r="522" spans="1:28" ht="17" thickBot="1" x14ac:dyDescent="0.25">
      <c r="A522" s="192"/>
      <c r="B522" s="193"/>
      <c r="C522" s="218"/>
      <c r="D522" s="193"/>
      <c r="E522" s="226"/>
      <c r="F522" s="226"/>
      <c r="G522" s="226"/>
      <c r="H522" s="195"/>
      <c r="I522" s="195"/>
      <c r="J522" s="197"/>
      <c r="K522" s="334"/>
      <c r="L522" s="197"/>
      <c r="M522" s="198"/>
      <c r="N522" s="198"/>
      <c r="O522" s="198"/>
      <c r="P522" s="198"/>
      <c r="Q522" s="198"/>
      <c r="R522" s="198"/>
      <c r="S522" s="198"/>
      <c r="T522" s="198"/>
      <c r="U522" s="218"/>
      <c r="V522" s="218"/>
      <c r="W522" s="218"/>
      <c r="X522" s="218"/>
      <c r="Y522" s="218"/>
      <c r="Z522" s="218"/>
      <c r="AA522" s="218"/>
      <c r="AB522" s="218"/>
    </row>
    <row r="523" spans="1:28" ht="17" thickBot="1" x14ac:dyDescent="0.25">
      <c r="A523" s="192"/>
      <c r="B523" s="193"/>
      <c r="C523" s="218"/>
      <c r="D523" s="193"/>
      <c r="E523" s="226"/>
      <c r="F523" s="226"/>
      <c r="G523" s="226"/>
      <c r="H523" s="195"/>
      <c r="I523" s="195"/>
      <c r="J523" s="197"/>
      <c r="K523" s="334"/>
      <c r="L523" s="197"/>
      <c r="M523" s="198"/>
      <c r="N523" s="198"/>
      <c r="O523" s="198"/>
      <c r="P523" s="198"/>
      <c r="Q523" s="198"/>
      <c r="R523" s="198"/>
      <c r="S523" s="198"/>
      <c r="T523" s="198"/>
      <c r="U523" s="218"/>
      <c r="V523" s="218"/>
      <c r="W523" s="218"/>
      <c r="X523" s="218"/>
      <c r="Y523" s="218"/>
      <c r="Z523" s="218"/>
      <c r="AA523" s="218"/>
      <c r="AB523" s="218"/>
    </row>
    <row r="524" spans="1:28" ht="17" thickBot="1" x14ac:dyDescent="0.25">
      <c r="A524" s="192"/>
      <c r="B524" s="193"/>
      <c r="C524" s="218"/>
      <c r="D524" s="193"/>
      <c r="E524" s="226"/>
      <c r="F524" s="226"/>
      <c r="G524" s="226"/>
      <c r="H524" s="195"/>
      <c r="I524" s="195"/>
      <c r="J524" s="197"/>
      <c r="K524" s="334"/>
      <c r="L524" s="197"/>
      <c r="M524" s="198"/>
      <c r="N524" s="198"/>
      <c r="O524" s="198"/>
      <c r="P524" s="198"/>
      <c r="Q524" s="198"/>
      <c r="R524" s="198"/>
      <c r="S524" s="198"/>
      <c r="T524" s="198"/>
      <c r="U524" s="218"/>
      <c r="V524" s="218"/>
      <c r="W524" s="218"/>
      <c r="X524" s="218"/>
      <c r="Y524" s="218"/>
      <c r="Z524" s="218"/>
      <c r="AA524" s="218"/>
      <c r="AB524" s="218"/>
    </row>
    <row r="525" spans="1:28" ht="17" thickBot="1" x14ac:dyDescent="0.25">
      <c r="A525" s="192"/>
      <c r="B525" s="193"/>
      <c r="C525" s="218"/>
      <c r="D525" s="193"/>
      <c r="E525" s="226"/>
      <c r="F525" s="226"/>
      <c r="G525" s="226"/>
      <c r="H525" s="195"/>
      <c r="I525" s="195"/>
      <c r="J525" s="197"/>
      <c r="K525" s="334"/>
      <c r="L525" s="197"/>
      <c r="M525" s="198"/>
      <c r="N525" s="198"/>
      <c r="O525" s="198"/>
      <c r="P525" s="198"/>
      <c r="Q525" s="198"/>
      <c r="R525" s="198"/>
      <c r="S525" s="198"/>
      <c r="T525" s="198"/>
      <c r="U525" s="218"/>
      <c r="V525" s="218"/>
      <c r="W525" s="218"/>
      <c r="X525" s="218"/>
      <c r="Y525" s="218"/>
      <c r="Z525" s="218"/>
      <c r="AA525" s="218"/>
      <c r="AB525" s="218"/>
    </row>
    <row r="526" spans="1:28" ht="17" thickBot="1" x14ac:dyDescent="0.25">
      <c r="A526" s="192"/>
      <c r="B526" s="193"/>
      <c r="C526" s="218"/>
      <c r="D526" s="193"/>
      <c r="E526" s="226"/>
      <c r="F526" s="226"/>
      <c r="G526" s="226"/>
      <c r="H526" s="195"/>
      <c r="I526" s="195"/>
      <c r="J526" s="197"/>
      <c r="K526" s="334"/>
      <c r="L526" s="197"/>
      <c r="M526" s="198"/>
      <c r="N526" s="198"/>
      <c r="O526" s="198"/>
      <c r="P526" s="198"/>
      <c r="Q526" s="198"/>
      <c r="R526" s="198"/>
      <c r="S526" s="198"/>
      <c r="T526" s="198"/>
      <c r="U526" s="218"/>
      <c r="V526" s="218"/>
      <c r="W526" s="218"/>
      <c r="X526" s="218"/>
      <c r="Y526" s="218"/>
      <c r="Z526" s="218"/>
      <c r="AA526" s="218"/>
      <c r="AB526" s="218"/>
    </row>
    <row r="527" spans="1:28" ht="17" thickBot="1" x14ac:dyDescent="0.25">
      <c r="A527" s="192"/>
      <c r="B527" s="193"/>
      <c r="C527" s="218"/>
      <c r="D527" s="193"/>
      <c r="E527" s="226"/>
      <c r="F527" s="226"/>
      <c r="G527" s="226"/>
      <c r="H527" s="195"/>
      <c r="I527" s="195"/>
      <c r="J527" s="197"/>
      <c r="K527" s="334"/>
      <c r="L527" s="197"/>
      <c r="M527" s="198"/>
      <c r="N527" s="198"/>
      <c r="O527" s="198"/>
      <c r="P527" s="198"/>
      <c r="Q527" s="198"/>
      <c r="R527" s="198"/>
      <c r="S527" s="198"/>
      <c r="T527" s="198"/>
      <c r="U527" s="218"/>
      <c r="V527" s="218"/>
      <c r="W527" s="218"/>
      <c r="X527" s="218"/>
      <c r="Y527" s="218"/>
      <c r="Z527" s="218"/>
      <c r="AA527" s="218"/>
      <c r="AB527" s="218"/>
    </row>
    <row r="528" spans="1:28" ht="17" thickBot="1" x14ac:dyDescent="0.25">
      <c r="A528" s="192"/>
      <c r="B528" s="193"/>
      <c r="C528" s="218"/>
      <c r="D528" s="193"/>
      <c r="E528" s="226"/>
      <c r="F528" s="226"/>
      <c r="G528" s="226"/>
      <c r="H528" s="195"/>
      <c r="I528" s="195"/>
      <c r="J528" s="197"/>
      <c r="K528" s="334"/>
      <c r="L528" s="197"/>
      <c r="M528" s="198"/>
      <c r="N528" s="198"/>
      <c r="O528" s="198"/>
      <c r="P528" s="198"/>
      <c r="Q528" s="198"/>
      <c r="R528" s="198"/>
      <c r="S528" s="198"/>
      <c r="T528" s="198"/>
      <c r="U528" s="218"/>
      <c r="V528" s="218"/>
      <c r="W528" s="218"/>
      <c r="X528" s="218"/>
      <c r="Y528" s="218"/>
      <c r="Z528" s="218"/>
      <c r="AA528" s="218"/>
      <c r="AB528" s="218"/>
    </row>
    <row r="529" spans="1:28" ht="17" thickBot="1" x14ac:dyDescent="0.25">
      <c r="A529" s="192"/>
      <c r="B529" s="193"/>
      <c r="C529" s="218"/>
      <c r="D529" s="193"/>
      <c r="E529" s="226"/>
      <c r="F529" s="226"/>
      <c r="G529" s="226"/>
      <c r="H529" s="195"/>
      <c r="I529" s="195"/>
      <c r="J529" s="197"/>
      <c r="K529" s="334"/>
      <c r="L529" s="197"/>
      <c r="M529" s="198"/>
      <c r="N529" s="198"/>
      <c r="O529" s="198"/>
      <c r="P529" s="198"/>
      <c r="Q529" s="198"/>
      <c r="R529" s="198"/>
      <c r="S529" s="198"/>
      <c r="T529" s="198"/>
      <c r="U529" s="218"/>
      <c r="V529" s="218"/>
      <c r="W529" s="218"/>
      <c r="X529" s="218"/>
      <c r="Y529" s="218"/>
      <c r="Z529" s="218"/>
      <c r="AA529" s="218"/>
      <c r="AB529" s="218"/>
    </row>
    <row r="530" spans="1:28" ht="17" thickBot="1" x14ac:dyDescent="0.25">
      <c r="A530" s="192"/>
      <c r="B530" s="193"/>
      <c r="C530" s="218"/>
      <c r="D530" s="193"/>
      <c r="E530" s="226"/>
      <c r="F530" s="226"/>
      <c r="G530" s="226"/>
      <c r="H530" s="195"/>
      <c r="I530" s="195"/>
      <c r="J530" s="197"/>
      <c r="K530" s="334"/>
      <c r="L530" s="197"/>
      <c r="M530" s="198"/>
      <c r="N530" s="198"/>
      <c r="O530" s="198"/>
      <c r="P530" s="198"/>
      <c r="Q530" s="198"/>
      <c r="R530" s="198"/>
      <c r="S530" s="198"/>
      <c r="T530" s="198"/>
      <c r="U530" s="218"/>
      <c r="V530" s="218"/>
      <c r="W530" s="218"/>
      <c r="X530" s="218"/>
      <c r="Y530" s="218"/>
      <c r="Z530" s="218"/>
      <c r="AA530" s="218"/>
      <c r="AB530" s="218"/>
    </row>
    <row r="531" spans="1:28" ht="17" thickBot="1" x14ac:dyDescent="0.25">
      <c r="A531" s="192"/>
      <c r="B531" s="193"/>
      <c r="C531" s="218"/>
      <c r="D531" s="193"/>
      <c r="E531" s="226"/>
      <c r="F531" s="226"/>
      <c r="G531" s="226"/>
      <c r="H531" s="195"/>
      <c r="I531" s="195"/>
      <c r="J531" s="197"/>
      <c r="K531" s="334"/>
      <c r="L531" s="197"/>
      <c r="M531" s="198"/>
      <c r="N531" s="198"/>
      <c r="O531" s="198"/>
      <c r="P531" s="198"/>
      <c r="Q531" s="198"/>
      <c r="R531" s="198"/>
      <c r="S531" s="198"/>
      <c r="T531" s="198"/>
      <c r="U531" s="218"/>
      <c r="V531" s="218"/>
      <c r="W531" s="218"/>
      <c r="X531" s="218"/>
      <c r="Y531" s="218"/>
      <c r="Z531" s="218"/>
      <c r="AA531" s="218"/>
      <c r="AB531" s="218"/>
    </row>
    <row r="532" spans="1:28" ht="17" thickBot="1" x14ac:dyDescent="0.25">
      <c r="A532" s="192"/>
      <c r="B532" s="193"/>
      <c r="C532" s="218"/>
      <c r="D532" s="193"/>
      <c r="E532" s="226"/>
      <c r="F532" s="226"/>
      <c r="G532" s="226"/>
      <c r="H532" s="195"/>
      <c r="I532" s="195"/>
      <c r="J532" s="197"/>
      <c r="K532" s="334"/>
      <c r="L532" s="197"/>
      <c r="M532" s="198"/>
      <c r="N532" s="198"/>
      <c r="O532" s="198"/>
      <c r="P532" s="198"/>
      <c r="Q532" s="198"/>
      <c r="R532" s="198"/>
      <c r="S532" s="198"/>
      <c r="T532" s="198"/>
      <c r="U532" s="218"/>
      <c r="V532" s="218"/>
      <c r="W532" s="218"/>
      <c r="X532" s="218"/>
      <c r="Y532" s="218"/>
      <c r="Z532" s="218"/>
      <c r="AA532" s="218"/>
      <c r="AB532" s="218"/>
    </row>
    <row r="533" spans="1:28" ht="17" thickBot="1" x14ac:dyDescent="0.25">
      <c r="A533" s="192"/>
      <c r="B533" s="193"/>
      <c r="C533" s="218"/>
      <c r="D533" s="193"/>
      <c r="E533" s="226"/>
      <c r="F533" s="226"/>
      <c r="G533" s="226"/>
      <c r="H533" s="195"/>
      <c r="I533" s="195"/>
      <c r="J533" s="197"/>
      <c r="K533" s="334"/>
      <c r="L533" s="197"/>
      <c r="M533" s="198"/>
      <c r="N533" s="198"/>
      <c r="O533" s="198"/>
      <c r="P533" s="198"/>
      <c r="Q533" s="198"/>
      <c r="R533" s="198"/>
      <c r="S533" s="198"/>
      <c r="T533" s="198"/>
      <c r="U533" s="218"/>
      <c r="V533" s="218"/>
      <c r="W533" s="218"/>
      <c r="X533" s="218"/>
      <c r="Y533" s="218"/>
      <c r="Z533" s="218"/>
      <c r="AA533" s="218"/>
      <c r="AB533" s="218"/>
    </row>
    <row r="534" spans="1:28" ht="17" thickBot="1" x14ac:dyDescent="0.25">
      <c r="A534" s="192"/>
      <c r="B534" s="193"/>
      <c r="C534" s="218"/>
      <c r="D534" s="193"/>
      <c r="E534" s="226"/>
      <c r="F534" s="226"/>
      <c r="G534" s="226"/>
      <c r="H534" s="195"/>
      <c r="I534" s="195"/>
      <c r="J534" s="197"/>
      <c r="K534" s="334"/>
      <c r="L534" s="197"/>
      <c r="M534" s="198"/>
      <c r="N534" s="198"/>
      <c r="O534" s="198"/>
      <c r="P534" s="198"/>
      <c r="Q534" s="198"/>
      <c r="R534" s="198"/>
      <c r="S534" s="198"/>
      <c r="T534" s="198"/>
      <c r="U534" s="218"/>
      <c r="V534" s="218"/>
      <c r="W534" s="218"/>
      <c r="X534" s="218"/>
      <c r="Y534" s="218"/>
      <c r="Z534" s="218"/>
      <c r="AA534" s="218"/>
      <c r="AB534" s="218"/>
    </row>
    <row r="535" spans="1:28" ht="17" thickBot="1" x14ac:dyDescent="0.25">
      <c r="A535" s="192"/>
      <c r="B535" s="193"/>
      <c r="C535" s="218"/>
      <c r="D535" s="193"/>
      <c r="E535" s="226"/>
      <c r="F535" s="226"/>
      <c r="G535" s="226"/>
      <c r="H535" s="195"/>
      <c r="I535" s="195"/>
      <c r="J535" s="197"/>
      <c r="K535" s="334"/>
      <c r="L535" s="197"/>
      <c r="M535" s="198"/>
      <c r="N535" s="198"/>
      <c r="O535" s="198"/>
      <c r="P535" s="198"/>
      <c r="Q535" s="198"/>
      <c r="R535" s="198"/>
      <c r="S535" s="198"/>
      <c r="T535" s="198"/>
      <c r="U535" s="218"/>
      <c r="V535" s="218"/>
      <c r="W535" s="218"/>
      <c r="X535" s="218"/>
      <c r="Y535" s="218"/>
      <c r="Z535" s="218"/>
      <c r="AA535" s="218"/>
      <c r="AB535" s="218"/>
    </row>
    <row r="536" spans="1:28" ht="17" thickBot="1" x14ac:dyDescent="0.25">
      <c r="A536" s="192"/>
      <c r="B536" s="193"/>
      <c r="C536" s="218"/>
      <c r="D536" s="193"/>
      <c r="E536" s="226"/>
      <c r="F536" s="226"/>
      <c r="G536" s="226"/>
      <c r="H536" s="195"/>
      <c r="I536" s="195"/>
      <c r="J536" s="197"/>
      <c r="K536" s="334"/>
      <c r="L536" s="197"/>
      <c r="M536" s="198"/>
      <c r="N536" s="198"/>
      <c r="O536" s="198"/>
      <c r="P536" s="198"/>
      <c r="Q536" s="198"/>
      <c r="R536" s="198"/>
      <c r="S536" s="198"/>
      <c r="T536" s="198"/>
      <c r="U536" s="218"/>
      <c r="V536" s="218"/>
      <c r="W536" s="218"/>
      <c r="X536" s="218"/>
      <c r="Y536" s="218"/>
      <c r="Z536" s="218"/>
      <c r="AA536" s="218"/>
      <c r="AB536" s="218"/>
    </row>
    <row r="537" spans="1:28" ht="17" thickBot="1" x14ac:dyDescent="0.25">
      <c r="A537" s="192"/>
      <c r="B537" s="193"/>
      <c r="C537" s="218"/>
      <c r="D537" s="193"/>
      <c r="E537" s="226"/>
      <c r="F537" s="226"/>
      <c r="G537" s="226"/>
      <c r="H537" s="195"/>
      <c r="I537" s="195"/>
      <c r="J537" s="197"/>
      <c r="K537" s="334"/>
      <c r="L537" s="197"/>
      <c r="M537" s="198"/>
      <c r="N537" s="198"/>
      <c r="O537" s="198"/>
      <c r="P537" s="198"/>
      <c r="Q537" s="198"/>
      <c r="R537" s="198"/>
      <c r="S537" s="198"/>
      <c r="T537" s="198"/>
      <c r="U537" s="218"/>
      <c r="V537" s="218"/>
      <c r="W537" s="218"/>
      <c r="X537" s="218"/>
      <c r="Y537" s="218"/>
      <c r="Z537" s="218"/>
      <c r="AA537" s="218"/>
      <c r="AB537" s="218"/>
    </row>
    <row r="538" spans="1:28" ht="17" thickBot="1" x14ac:dyDescent="0.25">
      <c r="A538" s="192"/>
      <c r="B538" s="193"/>
      <c r="C538" s="218"/>
      <c r="D538" s="193"/>
      <c r="E538" s="226"/>
      <c r="F538" s="226"/>
      <c r="G538" s="226"/>
      <c r="H538" s="195"/>
      <c r="I538" s="195"/>
      <c r="J538" s="197"/>
      <c r="K538" s="334"/>
      <c r="L538" s="197"/>
      <c r="M538" s="198"/>
      <c r="N538" s="198"/>
      <c r="O538" s="198"/>
      <c r="P538" s="198"/>
      <c r="Q538" s="198"/>
      <c r="R538" s="198"/>
      <c r="S538" s="198"/>
      <c r="T538" s="198"/>
      <c r="U538" s="218"/>
      <c r="V538" s="218"/>
      <c r="W538" s="218"/>
      <c r="X538" s="218"/>
      <c r="Y538" s="218"/>
      <c r="Z538" s="218"/>
      <c r="AA538" s="218"/>
      <c r="AB538" s="218"/>
    </row>
    <row r="539" spans="1:28" ht="17" thickBot="1" x14ac:dyDescent="0.25">
      <c r="A539" s="192"/>
      <c r="B539" s="193"/>
      <c r="C539" s="218"/>
      <c r="D539" s="193"/>
      <c r="E539" s="226"/>
      <c r="F539" s="226"/>
      <c r="G539" s="226"/>
      <c r="H539" s="195"/>
      <c r="I539" s="195"/>
      <c r="J539" s="197"/>
      <c r="K539" s="334"/>
      <c r="L539" s="197"/>
      <c r="M539" s="198"/>
      <c r="N539" s="198"/>
      <c r="O539" s="198"/>
      <c r="P539" s="198"/>
      <c r="Q539" s="198"/>
      <c r="R539" s="198"/>
      <c r="S539" s="198"/>
      <c r="T539" s="198"/>
      <c r="U539" s="218"/>
      <c r="V539" s="218"/>
      <c r="W539" s="218"/>
      <c r="X539" s="218"/>
      <c r="Y539" s="218"/>
      <c r="Z539" s="218"/>
      <c r="AA539" s="218"/>
      <c r="AB539" s="218"/>
    </row>
    <row r="540" spans="1:28" ht="17" thickBot="1" x14ac:dyDescent="0.25">
      <c r="A540" s="192"/>
      <c r="B540" s="193"/>
      <c r="C540" s="218"/>
      <c r="D540" s="193"/>
      <c r="E540" s="226"/>
      <c r="F540" s="226"/>
      <c r="G540" s="226"/>
      <c r="H540" s="195"/>
      <c r="I540" s="195"/>
      <c r="J540" s="197"/>
      <c r="K540" s="334"/>
      <c r="L540" s="197"/>
      <c r="M540" s="198"/>
      <c r="N540" s="198"/>
      <c r="O540" s="198"/>
      <c r="P540" s="198"/>
      <c r="Q540" s="198"/>
      <c r="R540" s="198"/>
      <c r="S540" s="198"/>
      <c r="T540" s="198"/>
      <c r="U540" s="218"/>
      <c r="V540" s="218"/>
      <c r="W540" s="218"/>
      <c r="X540" s="218"/>
      <c r="Y540" s="218"/>
      <c r="Z540" s="218"/>
      <c r="AA540" s="218"/>
      <c r="AB540" s="218"/>
    </row>
    <row r="541" spans="1:28" ht="17" thickBot="1" x14ac:dyDescent="0.25">
      <c r="A541" s="192"/>
      <c r="B541" s="193"/>
      <c r="C541" s="218"/>
      <c r="D541" s="193"/>
      <c r="E541" s="226"/>
      <c r="F541" s="226"/>
      <c r="G541" s="226"/>
      <c r="H541" s="195"/>
      <c r="I541" s="195"/>
      <c r="J541" s="197"/>
      <c r="K541" s="334"/>
      <c r="L541" s="197"/>
      <c r="M541" s="198"/>
      <c r="N541" s="198"/>
      <c r="O541" s="198"/>
      <c r="P541" s="198"/>
      <c r="Q541" s="198"/>
      <c r="R541" s="198"/>
      <c r="S541" s="198"/>
      <c r="T541" s="198"/>
      <c r="U541" s="218"/>
      <c r="V541" s="218"/>
      <c r="W541" s="218"/>
      <c r="X541" s="218"/>
      <c r="Y541" s="218"/>
      <c r="Z541" s="218"/>
      <c r="AA541" s="218"/>
      <c r="AB541" s="218"/>
    </row>
    <row r="542" spans="1:28" ht="17" thickBot="1" x14ac:dyDescent="0.25">
      <c r="A542" s="192"/>
      <c r="B542" s="193"/>
      <c r="C542" s="218"/>
      <c r="D542" s="193"/>
      <c r="E542" s="226"/>
      <c r="F542" s="226"/>
      <c r="G542" s="226"/>
      <c r="H542" s="195"/>
      <c r="I542" s="195"/>
      <c r="J542" s="197"/>
      <c r="K542" s="334"/>
      <c r="L542" s="197"/>
      <c r="M542" s="198"/>
      <c r="N542" s="198"/>
      <c r="O542" s="198"/>
      <c r="P542" s="198"/>
      <c r="Q542" s="198"/>
      <c r="R542" s="198"/>
      <c r="S542" s="198"/>
      <c r="T542" s="198"/>
      <c r="U542" s="218"/>
      <c r="V542" s="218"/>
      <c r="W542" s="218"/>
      <c r="X542" s="218"/>
      <c r="Y542" s="218"/>
      <c r="Z542" s="218"/>
      <c r="AA542" s="218"/>
      <c r="AB542" s="218"/>
    </row>
    <row r="543" spans="1:28" ht="17" thickBot="1" x14ac:dyDescent="0.25">
      <c r="A543" s="192"/>
      <c r="B543" s="193"/>
      <c r="C543" s="218"/>
      <c r="D543" s="193"/>
      <c r="E543" s="226"/>
      <c r="F543" s="226"/>
      <c r="G543" s="226"/>
      <c r="H543" s="195"/>
      <c r="I543" s="195"/>
      <c r="J543" s="197"/>
      <c r="K543" s="334"/>
      <c r="L543" s="197"/>
      <c r="M543" s="198"/>
      <c r="N543" s="198"/>
      <c r="O543" s="198"/>
      <c r="P543" s="198"/>
      <c r="Q543" s="198"/>
      <c r="R543" s="198"/>
      <c r="S543" s="198"/>
      <c r="T543" s="198"/>
      <c r="U543" s="218"/>
      <c r="V543" s="218"/>
      <c r="W543" s="218"/>
      <c r="X543" s="218"/>
      <c r="Y543" s="218"/>
      <c r="Z543" s="218"/>
      <c r="AA543" s="218"/>
      <c r="AB543" s="218"/>
    </row>
    <row r="544" spans="1:28" ht="17" thickBot="1" x14ac:dyDescent="0.25">
      <c r="A544" s="192"/>
      <c r="B544" s="193"/>
      <c r="C544" s="218"/>
      <c r="D544" s="193"/>
      <c r="E544" s="226"/>
      <c r="F544" s="226"/>
      <c r="G544" s="226"/>
      <c r="H544" s="195"/>
      <c r="I544" s="195"/>
      <c r="J544" s="197"/>
      <c r="K544" s="334"/>
      <c r="L544" s="197"/>
      <c r="M544" s="198"/>
      <c r="N544" s="198"/>
      <c r="O544" s="198"/>
      <c r="P544" s="198"/>
      <c r="Q544" s="198"/>
      <c r="R544" s="198"/>
      <c r="S544" s="198"/>
      <c r="T544" s="198"/>
      <c r="U544" s="218"/>
      <c r="V544" s="218"/>
      <c r="W544" s="218"/>
      <c r="X544" s="218"/>
      <c r="Y544" s="218"/>
      <c r="Z544" s="218"/>
      <c r="AA544" s="218"/>
      <c r="AB544" s="218"/>
    </row>
    <row r="545" spans="1:28" ht="17" thickBot="1" x14ac:dyDescent="0.25">
      <c r="A545" s="192"/>
      <c r="B545" s="193"/>
      <c r="C545" s="218"/>
      <c r="D545" s="193"/>
      <c r="E545" s="226"/>
      <c r="F545" s="226"/>
      <c r="G545" s="226"/>
      <c r="H545" s="195"/>
      <c r="I545" s="195"/>
      <c r="J545" s="197"/>
      <c r="K545" s="334"/>
      <c r="L545" s="197"/>
      <c r="M545" s="198"/>
      <c r="N545" s="198"/>
      <c r="O545" s="198"/>
      <c r="P545" s="198"/>
      <c r="Q545" s="198"/>
      <c r="R545" s="198"/>
      <c r="S545" s="198"/>
      <c r="T545" s="198"/>
      <c r="U545" s="218"/>
      <c r="V545" s="218"/>
      <c r="W545" s="218"/>
      <c r="X545" s="218"/>
      <c r="Y545" s="218"/>
      <c r="Z545" s="218"/>
      <c r="AA545" s="218"/>
      <c r="AB545" s="218"/>
    </row>
    <row r="546" spans="1:28" ht="17" thickBot="1" x14ac:dyDescent="0.25">
      <c r="A546" s="192"/>
      <c r="B546" s="193"/>
      <c r="C546" s="218"/>
      <c r="D546" s="193"/>
      <c r="E546" s="226"/>
      <c r="F546" s="226"/>
      <c r="G546" s="226"/>
      <c r="H546" s="195"/>
      <c r="I546" s="195"/>
      <c r="J546" s="197"/>
      <c r="K546" s="334"/>
      <c r="L546" s="197"/>
      <c r="M546" s="198"/>
      <c r="N546" s="198"/>
      <c r="O546" s="198"/>
      <c r="P546" s="198"/>
      <c r="Q546" s="198"/>
      <c r="R546" s="198"/>
      <c r="S546" s="198"/>
      <c r="T546" s="198"/>
      <c r="U546" s="218"/>
      <c r="V546" s="218"/>
      <c r="W546" s="218"/>
      <c r="X546" s="218"/>
      <c r="Y546" s="218"/>
      <c r="Z546" s="218"/>
      <c r="AA546" s="218"/>
      <c r="AB546" s="218"/>
    </row>
    <row r="547" spans="1:28" ht="17" thickBot="1" x14ac:dyDescent="0.25">
      <c r="A547" s="192"/>
      <c r="B547" s="193"/>
      <c r="C547" s="218"/>
      <c r="D547" s="193"/>
      <c r="E547" s="226"/>
      <c r="F547" s="226"/>
      <c r="G547" s="226"/>
      <c r="H547" s="195"/>
      <c r="I547" s="195"/>
      <c r="J547" s="197"/>
      <c r="K547" s="334"/>
      <c r="L547" s="197"/>
      <c r="M547" s="198"/>
      <c r="N547" s="198"/>
      <c r="O547" s="198"/>
      <c r="P547" s="198"/>
      <c r="Q547" s="198"/>
      <c r="R547" s="198"/>
      <c r="S547" s="198"/>
      <c r="T547" s="198"/>
      <c r="U547" s="218"/>
      <c r="V547" s="218"/>
      <c r="W547" s="218"/>
      <c r="X547" s="218"/>
      <c r="Y547" s="218"/>
      <c r="Z547" s="218"/>
      <c r="AA547" s="218"/>
      <c r="AB547" s="218"/>
    </row>
    <row r="548" spans="1:28" ht="17" thickBot="1" x14ac:dyDescent="0.25">
      <c r="A548" s="192"/>
      <c r="B548" s="193"/>
      <c r="C548" s="218"/>
      <c r="D548" s="193"/>
      <c r="E548" s="226"/>
      <c r="F548" s="226"/>
      <c r="G548" s="226"/>
      <c r="H548" s="195"/>
      <c r="I548" s="195"/>
      <c r="J548" s="197"/>
      <c r="K548" s="334"/>
      <c r="L548" s="197"/>
      <c r="M548" s="198"/>
      <c r="N548" s="198"/>
      <c r="O548" s="198"/>
      <c r="P548" s="198"/>
      <c r="Q548" s="198"/>
      <c r="R548" s="198"/>
      <c r="S548" s="198"/>
      <c r="T548" s="198"/>
      <c r="U548" s="218"/>
      <c r="V548" s="218"/>
      <c r="W548" s="218"/>
      <c r="X548" s="218"/>
      <c r="Y548" s="218"/>
      <c r="Z548" s="218"/>
      <c r="AA548" s="218"/>
      <c r="AB548" s="218"/>
    </row>
    <row r="549" spans="1:28" ht="17" thickBot="1" x14ac:dyDescent="0.25">
      <c r="A549" s="192"/>
      <c r="B549" s="193"/>
      <c r="C549" s="218"/>
      <c r="D549" s="193"/>
      <c r="E549" s="226"/>
      <c r="F549" s="226"/>
      <c r="G549" s="226"/>
      <c r="H549" s="195"/>
      <c r="I549" s="195"/>
      <c r="J549" s="197"/>
      <c r="K549" s="334"/>
      <c r="L549" s="197"/>
      <c r="M549" s="198"/>
      <c r="N549" s="198"/>
      <c r="O549" s="198"/>
      <c r="P549" s="198"/>
      <c r="Q549" s="198"/>
      <c r="R549" s="198"/>
      <c r="S549" s="198"/>
      <c r="T549" s="198"/>
      <c r="U549" s="218"/>
      <c r="V549" s="218"/>
      <c r="W549" s="218"/>
      <c r="X549" s="218"/>
      <c r="Y549" s="218"/>
      <c r="Z549" s="218"/>
      <c r="AA549" s="218"/>
      <c r="AB549" s="218"/>
    </row>
    <row r="550" spans="1:28" ht="17" thickBot="1" x14ac:dyDescent="0.25">
      <c r="A550" s="192"/>
      <c r="B550" s="193"/>
      <c r="C550" s="218"/>
      <c r="D550" s="193"/>
      <c r="E550" s="226"/>
      <c r="F550" s="226"/>
      <c r="G550" s="226"/>
      <c r="H550" s="195"/>
      <c r="I550" s="195"/>
      <c r="J550" s="197"/>
      <c r="K550" s="334"/>
      <c r="L550" s="197"/>
      <c r="M550" s="198"/>
      <c r="N550" s="198"/>
      <c r="O550" s="198"/>
      <c r="P550" s="198"/>
      <c r="Q550" s="198"/>
      <c r="R550" s="198"/>
      <c r="S550" s="198"/>
      <c r="T550" s="198"/>
      <c r="U550" s="218"/>
      <c r="V550" s="218"/>
      <c r="W550" s="218"/>
      <c r="X550" s="218"/>
      <c r="Y550" s="218"/>
      <c r="Z550" s="218"/>
      <c r="AA550" s="218"/>
      <c r="AB550" s="218"/>
    </row>
    <row r="551" spans="1:28" ht="17" thickBot="1" x14ac:dyDescent="0.25">
      <c r="A551" s="192"/>
      <c r="B551" s="193"/>
      <c r="C551" s="218"/>
      <c r="D551" s="193"/>
      <c r="E551" s="226"/>
      <c r="F551" s="226"/>
      <c r="G551" s="226"/>
      <c r="H551" s="195"/>
      <c r="I551" s="195"/>
      <c r="J551" s="197"/>
      <c r="K551" s="334"/>
      <c r="L551" s="197"/>
      <c r="M551" s="198"/>
      <c r="N551" s="198"/>
      <c r="O551" s="198"/>
      <c r="P551" s="198"/>
      <c r="Q551" s="198"/>
      <c r="R551" s="198"/>
      <c r="S551" s="198"/>
      <c r="T551" s="198"/>
      <c r="U551" s="218"/>
      <c r="V551" s="218"/>
      <c r="W551" s="218"/>
      <c r="X551" s="218"/>
      <c r="Y551" s="218"/>
      <c r="Z551" s="218"/>
      <c r="AA551" s="218"/>
      <c r="AB551" s="218"/>
    </row>
    <row r="552" spans="1:28" ht="17" thickBot="1" x14ac:dyDescent="0.25">
      <c r="A552" s="192"/>
      <c r="B552" s="193"/>
      <c r="C552" s="218"/>
      <c r="D552" s="193"/>
      <c r="E552" s="226"/>
      <c r="F552" s="226"/>
      <c r="G552" s="226"/>
      <c r="H552" s="195"/>
      <c r="I552" s="195"/>
      <c r="J552" s="197"/>
      <c r="K552" s="334"/>
      <c r="L552" s="197"/>
      <c r="M552" s="198"/>
      <c r="N552" s="198"/>
      <c r="O552" s="198"/>
      <c r="P552" s="198"/>
      <c r="Q552" s="198"/>
      <c r="R552" s="198"/>
      <c r="S552" s="198"/>
      <c r="T552" s="198"/>
      <c r="U552" s="218"/>
      <c r="V552" s="218"/>
      <c r="W552" s="218"/>
      <c r="X552" s="218"/>
      <c r="Y552" s="218"/>
      <c r="Z552" s="218"/>
      <c r="AA552" s="218"/>
      <c r="AB552" s="218"/>
    </row>
    <row r="553" spans="1:28" ht="17" thickBot="1" x14ac:dyDescent="0.25">
      <c r="A553" s="192"/>
      <c r="B553" s="193"/>
      <c r="C553" s="218"/>
      <c r="D553" s="193"/>
      <c r="E553" s="226"/>
      <c r="F553" s="226"/>
      <c r="G553" s="226"/>
      <c r="H553" s="195"/>
      <c r="I553" s="195"/>
      <c r="J553" s="197"/>
      <c r="K553" s="334"/>
      <c r="L553" s="197"/>
      <c r="M553" s="198"/>
      <c r="N553" s="198"/>
      <c r="O553" s="198"/>
      <c r="P553" s="198"/>
      <c r="Q553" s="198"/>
      <c r="R553" s="198"/>
      <c r="S553" s="198"/>
      <c r="T553" s="198"/>
      <c r="U553" s="218"/>
      <c r="V553" s="218"/>
      <c r="W553" s="218"/>
      <c r="X553" s="218"/>
      <c r="Y553" s="218"/>
      <c r="Z553" s="218"/>
      <c r="AA553" s="218"/>
      <c r="AB553" s="218"/>
    </row>
    <row r="554" spans="1:28" ht="17" thickBot="1" x14ac:dyDescent="0.25">
      <c r="A554" s="192"/>
      <c r="B554" s="193"/>
      <c r="C554" s="218"/>
      <c r="D554" s="193"/>
      <c r="E554" s="226"/>
      <c r="F554" s="226"/>
      <c r="G554" s="226"/>
      <c r="H554" s="195"/>
      <c r="I554" s="195"/>
      <c r="J554" s="197"/>
      <c r="K554" s="334"/>
      <c r="L554" s="197"/>
      <c r="M554" s="198"/>
      <c r="N554" s="198"/>
      <c r="O554" s="198"/>
      <c r="P554" s="198"/>
      <c r="Q554" s="198"/>
      <c r="R554" s="198"/>
      <c r="S554" s="198"/>
      <c r="T554" s="198"/>
      <c r="U554" s="218"/>
      <c r="V554" s="218"/>
      <c r="W554" s="218"/>
      <c r="X554" s="218"/>
      <c r="Y554" s="218"/>
      <c r="Z554" s="218"/>
      <c r="AA554" s="218"/>
      <c r="AB554" s="218"/>
    </row>
    <row r="555" spans="1:28" ht="17" thickBot="1" x14ac:dyDescent="0.25">
      <c r="A555" s="192"/>
      <c r="B555" s="193"/>
      <c r="C555" s="218"/>
      <c r="D555" s="193"/>
      <c r="E555" s="226"/>
      <c r="F555" s="226"/>
      <c r="G555" s="226"/>
      <c r="H555" s="195"/>
      <c r="I555" s="195"/>
      <c r="J555" s="197"/>
      <c r="K555" s="334"/>
      <c r="L555" s="197"/>
      <c r="M555" s="198"/>
      <c r="N555" s="198"/>
      <c r="O555" s="198"/>
      <c r="P555" s="198"/>
      <c r="Q555" s="198"/>
      <c r="R555" s="198"/>
      <c r="S555" s="198"/>
      <c r="T555" s="198"/>
      <c r="U555" s="218"/>
      <c r="V555" s="218"/>
      <c r="W555" s="218"/>
      <c r="X555" s="218"/>
      <c r="Y555" s="218"/>
      <c r="Z555" s="218"/>
      <c r="AA555" s="218"/>
      <c r="AB555" s="218"/>
    </row>
    <row r="556" spans="1:28" ht="17" thickBot="1" x14ac:dyDescent="0.25">
      <c r="A556" s="192"/>
      <c r="B556" s="193"/>
      <c r="C556" s="218"/>
      <c r="D556" s="193"/>
      <c r="E556" s="226"/>
      <c r="F556" s="226"/>
      <c r="G556" s="226"/>
      <c r="H556" s="195"/>
      <c r="I556" s="195"/>
      <c r="J556" s="197"/>
      <c r="K556" s="334"/>
      <c r="L556" s="197"/>
      <c r="M556" s="198"/>
      <c r="N556" s="198"/>
      <c r="O556" s="198"/>
      <c r="P556" s="198"/>
      <c r="Q556" s="198"/>
      <c r="R556" s="198"/>
      <c r="S556" s="198"/>
      <c r="T556" s="198"/>
      <c r="U556" s="218"/>
      <c r="V556" s="218"/>
      <c r="W556" s="218"/>
      <c r="X556" s="218"/>
      <c r="Y556" s="218"/>
      <c r="Z556" s="218"/>
      <c r="AA556" s="218"/>
      <c r="AB556" s="218"/>
    </row>
    <row r="557" spans="1:28" ht="17" thickBot="1" x14ac:dyDescent="0.25">
      <c r="A557" s="192"/>
      <c r="B557" s="193"/>
      <c r="C557" s="218"/>
      <c r="D557" s="193"/>
      <c r="E557" s="226"/>
      <c r="F557" s="226"/>
      <c r="G557" s="226"/>
      <c r="H557" s="195"/>
      <c r="I557" s="195"/>
      <c r="J557" s="197"/>
      <c r="K557" s="334"/>
      <c r="L557" s="197"/>
      <c r="M557" s="198"/>
      <c r="N557" s="198"/>
      <c r="O557" s="198"/>
      <c r="P557" s="198"/>
      <c r="Q557" s="198"/>
      <c r="R557" s="198"/>
      <c r="S557" s="198"/>
      <c r="T557" s="198"/>
      <c r="U557" s="218"/>
      <c r="V557" s="218"/>
      <c r="W557" s="218"/>
      <c r="X557" s="218"/>
      <c r="Y557" s="218"/>
      <c r="Z557" s="218"/>
      <c r="AA557" s="218"/>
      <c r="AB557" s="218"/>
    </row>
    <row r="558" spans="1:28" ht="17" thickBot="1" x14ac:dyDescent="0.25">
      <c r="A558" s="192"/>
      <c r="B558" s="193"/>
      <c r="C558" s="218"/>
      <c r="D558" s="193"/>
      <c r="E558" s="226"/>
      <c r="F558" s="226"/>
      <c r="G558" s="226"/>
      <c r="H558" s="195"/>
      <c r="I558" s="195"/>
      <c r="J558" s="197"/>
      <c r="K558" s="334"/>
      <c r="L558" s="197"/>
      <c r="M558" s="198"/>
      <c r="N558" s="198"/>
      <c r="O558" s="198"/>
      <c r="P558" s="198"/>
      <c r="Q558" s="198"/>
      <c r="R558" s="198"/>
      <c r="S558" s="198"/>
      <c r="T558" s="198"/>
      <c r="U558" s="218"/>
      <c r="V558" s="218"/>
      <c r="W558" s="218"/>
      <c r="X558" s="218"/>
      <c r="Y558" s="218"/>
      <c r="Z558" s="218"/>
      <c r="AA558" s="218"/>
      <c r="AB558" s="218"/>
    </row>
    <row r="559" spans="1:28" ht="17" thickBot="1" x14ac:dyDescent="0.25">
      <c r="A559" s="192"/>
      <c r="B559" s="193"/>
      <c r="C559" s="218"/>
      <c r="D559" s="193"/>
      <c r="E559" s="226"/>
      <c r="F559" s="226"/>
      <c r="G559" s="226"/>
      <c r="H559" s="195"/>
      <c r="I559" s="195"/>
      <c r="J559" s="197"/>
      <c r="K559" s="334"/>
      <c r="L559" s="197"/>
      <c r="M559" s="198"/>
      <c r="N559" s="198"/>
      <c r="O559" s="198"/>
      <c r="P559" s="198"/>
      <c r="Q559" s="198"/>
      <c r="R559" s="198"/>
      <c r="S559" s="198"/>
      <c r="T559" s="198"/>
      <c r="U559" s="218"/>
      <c r="V559" s="218"/>
      <c r="W559" s="218"/>
      <c r="X559" s="218"/>
      <c r="Y559" s="218"/>
      <c r="Z559" s="218"/>
      <c r="AA559" s="218"/>
      <c r="AB559" s="218"/>
    </row>
    <row r="560" spans="1:28" ht="17" thickBot="1" x14ac:dyDescent="0.25">
      <c r="A560" s="192"/>
      <c r="B560" s="193"/>
      <c r="C560" s="218"/>
      <c r="D560" s="193"/>
      <c r="E560" s="226"/>
      <c r="F560" s="226"/>
      <c r="G560" s="226"/>
      <c r="H560" s="195"/>
      <c r="I560" s="195"/>
      <c r="J560" s="197"/>
      <c r="K560" s="334"/>
      <c r="L560" s="197"/>
      <c r="M560" s="198"/>
      <c r="N560" s="198"/>
      <c r="O560" s="198"/>
      <c r="P560" s="198"/>
      <c r="Q560" s="198"/>
      <c r="R560" s="198"/>
      <c r="S560" s="198"/>
      <c r="T560" s="198"/>
      <c r="U560" s="218"/>
      <c r="V560" s="218"/>
      <c r="W560" s="218"/>
      <c r="X560" s="218"/>
      <c r="Y560" s="218"/>
      <c r="Z560" s="218"/>
      <c r="AA560" s="218"/>
      <c r="AB560" s="218"/>
    </row>
    <row r="561" spans="1:28" ht="17" thickBot="1" x14ac:dyDescent="0.25">
      <c r="A561" s="192"/>
      <c r="B561" s="193"/>
      <c r="C561" s="218"/>
      <c r="D561" s="193"/>
      <c r="E561" s="226"/>
      <c r="F561" s="226"/>
      <c r="G561" s="226"/>
      <c r="H561" s="195"/>
      <c r="I561" s="195"/>
      <c r="J561" s="197"/>
      <c r="K561" s="334"/>
      <c r="L561" s="197"/>
      <c r="M561" s="198"/>
      <c r="N561" s="198"/>
      <c r="O561" s="198"/>
      <c r="P561" s="198"/>
      <c r="Q561" s="198"/>
      <c r="R561" s="198"/>
      <c r="S561" s="198"/>
      <c r="T561" s="198"/>
      <c r="U561" s="218"/>
      <c r="V561" s="218"/>
      <c r="W561" s="218"/>
      <c r="X561" s="218"/>
      <c r="Y561" s="218"/>
      <c r="Z561" s="218"/>
      <c r="AA561" s="218"/>
      <c r="AB561" s="218"/>
    </row>
    <row r="562" spans="1:28" ht="17" thickBot="1" x14ac:dyDescent="0.25">
      <c r="A562" s="192"/>
      <c r="B562" s="193"/>
      <c r="C562" s="218"/>
      <c r="D562" s="193"/>
      <c r="E562" s="226"/>
      <c r="F562" s="226"/>
      <c r="G562" s="226"/>
      <c r="H562" s="195"/>
      <c r="I562" s="195"/>
      <c r="J562" s="197"/>
      <c r="K562" s="334"/>
      <c r="L562" s="197"/>
      <c r="M562" s="198"/>
      <c r="N562" s="198"/>
      <c r="O562" s="198"/>
      <c r="P562" s="198"/>
      <c r="Q562" s="198"/>
      <c r="R562" s="198"/>
      <c r="S562" s="198"/>
      <c r="T562" s="198"/>
      <c r="U562" s="218"/>
      <c r="V562" s="218"/>
      <c r="W562" s="218"/>
      <c r="X562" s="218"/>
      <c r="Y562" s="218"/>
      <c r="Z562" s="218"/>
      <c r="AA562" s="218"/>
      <c r="AB562" s="218"/>
    </row>
    <row r="563" spans="1:28" ht="17" thickBot="1" x14ac:dyDescent="0.25">
      <c r="A563" s="192"/>
      <c r="B563" s="193"/>
      <c r="C563" s="218"/>
      <c r="D563" s="193"/>
      <c r="E563" s="226"/>
      <c r="F563" s="226"/>
      <c r="G563" s="226"/>
      <c r="H563" s="195"/>
      <c r="I563" s="195"/>
      <c r="J563" s="197"/>
      <c r="K563" s="334"/>
      <c r="L563" s="197"/>
      <c r="M563" s="198"/>
      <c r="N563" s="198"/>
      <c r="O563" s="198"/>
      <c r="P563" s="198"/>
      <c r="Q563" s="198"/>
      <c r="R563" s="198"/>
      <c r="S563" s="198"/>
      <c r="T563" s="198"/>
      <c r="U563" s="218"/>
      <c r="V563" s="218"/>
      <c r="W563" s="218"/>
      <c r="X563" s="218"/>
      <c r="Y563" s="218"/>
      <c r="Z563" s="218"/>
      <c r="AA563" s="218"/>
      <c r="AB563" s="218"/>
    </row>
    <row r="564" spans="1:28" ht="17" thickBot="1" x14ac:dyDescent="0.25">
      <c r="A564" s="192"/>
      <c r="B564" s="193"/>
      <c r="C564" s="218"/>
      <c r="D564" s="193"/>
      <c r="E564" s="226"/>
      <c r="F564" s="226"/>
      <c r="G564" s="226"/>
      <c r="H564" s="195"/>
      <c r="I564" s="195"/>
      <c r="J564" s="197"/>
      <c r="K564" s="334"/>
      <c r="L564" s="197"/>
      <c r="M564" s="198"/>
      <c r="N564" s="198"/>
      <c r="O564" s="198"/>
      <c r="P564" s="198"/>
      <c r="Q564" s="198"/>
      <c r="R564" s="198"/>
      <c r="S564" s="198"/>
      <c r="T564" s="198"/>
      <c r="U564" s="218"/>
      <c r="V564" s="218"/>
      <c r="W564" s="218"/>
      <c r="X564" s="218"/>
      <c r="Y564" s="218"/>
      <c r="Z564" s="218"/>
      <c r="AA564" s="218"/>
      <c r="AB564" s="218"/>
    </row>
    <row r="565" spans="1:28" ht="17" thickBot="1" x14ac:dyDescent="0.25">
      <c r="A565" s="192"/>
      <c r="B565" s="193"/>
      <c r="C565" s="218"/>
      <c r="D565" s="193"/>
      <c r="E565" s="226"/>
      <c r="F565" s="226"/>
      <c r="G565" s="226"/>
      <c r="H565" s="195"/>
      <c r="I565" s="195"/>
      <c r="J565" s="197"/>
      <c r="K565" s="334"/>
      <c r="L565" s="197"/>
      <c r="M565" s="198"/>
      <c r="N565" s="198"/>
      <c r="O565" s="198"/>
      <c r="P565" s="198"/>
      <c r="Q565" s="198"/>
      <c r="R565" s="198"/>
      <c r="S565" s="198"/>
      <c r="T565" s="198"/>
      <c r="U565" s="218"/>
      <c r="V565" s="218"/>
      <c r="W565" s="218"/>
      <c r="X565" s="218"/>
      <c r="Y565" s="218"/>
      <c r="Z565" s="218"/>
      <c r="AA565" s="218"/>
      <c r="AB565" s="218"/>
    </row>
    <row r="566" spans="1:28" ht="17" thickBot="1" x14ac:dyDescent="0.25">
      <c r="A566" s="192"/>
      <c r="B566" s="193"/>
      <c r="C566" s="218"/>
      <c r="D566" s="193"/>
      <c r="E566" s="226"/>
      <c r="F566" s="226"/>
      <c r="G566" s="226"/>
      <c r="H566" s="195"/>
      <c r="I566" s="195"/>
      <c r="J566" s="197"/>
      <c r="K566" s="334"/>
      <c r="L566" s="197"/>
      <c r="M566" s="198"/>
      <c r="N566" s="198"/>
      <c r="O566" s="198"/>
      <c r="P566" s="198"/>
      <c r="Q566" s="198"/>
      <c r="R566" s="198"/>
      <c r="S566" s="198"/>
      <c r="T566" s="198"/>
      <c r="U566" s="218"/>
      <c r="V566" s="218"/>
      <c r="W566" s="218"/>
      <c r="X566" s="218"/>
      <c r="Y566" s="218"/>
      <c r="Z566" s="218"/>
      <c r="AA566" s="218"/>
      <c r="AB566" s="218"/>
    </row>
    <row r="567" spans="1:28" ht="17" thickBot="1" x14ac:dyDescent="0.25">
      <c r="A567" s="192"/>
      <c r="B567" s="193"/>
      <c r="C567" s="218"/>
      <c r="D567" s="193"/>
      <c r="E567" s="226"/>
      <c r="F567" s="226"/>
      <c r="G567" s="226"/>
      <c r="H567" s="195"/>
      <c r="I567" s="195"/>
      <c r="J567" s="197"/>
      <c r="K567" s="334"/>
      <c r="L567" s="197"/>
      <c r="M567" s="198"/>
      <c r="N567" s="198"/>
      <c r="O567" s="198"/>
      <c r="P567" s="198"/>
      <c r="Q567" s="198"/>
      <c r="R567" s="198"/>
      <c r="S567" s="198"/>
      <c r="T567" s="198"/>
      <c r="U567" s="218"/>
      <c r="V567" s="218"/>
      <c r="W567" s="218"/>
      <c r="X567" s="218"/>
      <c r="Y567" s="218"/>
      <c r="Z567" s="218"/>
      <c r="AA567" s="218"/>
      <c r="AB567" s="218"/>
    </row>
    <row r="568" spans="1:28" ht="17" thickBot="1" x14ac:dyDescent="0.25">
      <c r="A568" s="192"/>
      <c r="B568" s="193"/>
      <c r="C568" s="218"/>
      <c r="D568" s="193"/>
      <c r="E568" s="226"/>
      <c r="F568" s="226"/>
      <c r="G568" s="226"/>
      <c r="H568" s="195"/>
      <c r="I568" s="195"/>
      <c r="J568" s="197"/>
      <c r="K568" s="334"/>
      <c r="L568" s="197"/>
      <c r="M568" s="198"/>
      <c r="N568" s="198"/>
      <c r="O568" s="198"/>
      <c r="P568" s="198"/>
      <c r="Q568" s="198"/>
      <c r="R568" s="198"/>
      <c r="S568" s="198"/>
      <c r="T568" s="198"/>
      <c r="U568" s="218"/>
      <c r="V568" s="218"/>
      <c r="W568" s="218"/>
      <c r="X568" s="218"/>
      <c r="Y568" s="218"/>
      <c r="Z568" s="218"/>
      <c r="AA568" s="218"/>
      <c r="AB568" s="218"/>
    </row>
    <row r="569" spans="1:28" ht="17" thickBot="1" x14ac:dyDescent="0.25">
      <c r="A569" s="192"/>
      <c r="B569" s="193"/>
      <c r="C569" s="218"/>
      <c r="D569" s="193"/>
      <c r="E569" s="226"/>
      <c r="F569" s="226"/>
      <c r="G569" s="226"/>
      <c r="H569" s="195"/>
      <c r="I569" s="195"/>
      <c r="J569" s="197"/>
      <c r="K569" s="334"/>
      <c r="L569" s="197"/>
      <c r="M569" s="198"/>
      <c r="N569" s="198"/>
      <c r="O569" s="198"/>
      <c r="P569" s="198"/>
      <c r="Q569" s="198"/>
      <c r="R569" s="198"/>
      <c r="S569" s="198"/>
      <c r="T569" s="198"/>
      <c r="U569" s="218"/>
      <c r="V569" s="218"/>
      <c r="W569" s="218"/>
      <c r="X569" s="218"/>
      <c r="Y569" s="218"/>
      <c r="Z569" s="218"/>
      <c r="AA569" s="218"/>
      <c r="AB569" s="218"/>
    </row>
    <row r="570" spans="1:28" ht="17" thickBot="1" x14ac:dyDescent="0.25">
      <c r="A570" s="192"/>
      <c r="B570" s="193"/>
      <c r="C570" s="218"/>
      <c r="D570" s="193"/>
      <c r="E570" s="226"/>
      <c r="F570" s="226"/>
      <c r="G570" s="226"/>
      <c r="H570" s="195"/>
      <c r="I570" s="195"/>
      <c r="J570" s="197"/>
      <c r="K570" s="334"/>
      <c r="L570" s="197"/>
      <c r="M570" s="198"/>
      <c r="N570" s="198"/>
      <c r="O570" s="198"/>
      <c r="P570" s="198"/>
      <c r="Q570" s="198"/>
      <c r="R570" s="198"/>
      <c r="S570" s="198"/>
      <c r="T570" s="198"/>
      <c r="U570" s="218"/>
      <c r="V570" s="218"/>
      <c r="W570" s="218"/>
      <c r="X570" s="218"/>
      <c r="Y570" s="218"/>
      <c r="Z570" s="218"/>
      <c r="AA570" s="218"/>
      <c r="AB570" s="218"/>
    </row>
    <row r="571" spans="1:28" ht="17" thickBot="1" x14ac:dyDescent="0.25">
      <c r="A571" s="192"/>
      <c r="B571" s="193"/>
      <c r="C571" s="218"/>
      <c r="D571" s="193"/>
      <c r="E571" s="226"/>
      <c r="F571" s="226"/>
      <c r="G571" s="226"/>
      <c r="H571" s="195"/>
      <c r="I571" s="195"/>
      <c r="J571" s="197"/>
      <c r="K571" s="334"/>
      <c r="L571" s="197"/>
      <c r="M571" s="198"/>
      <c r="N571" s="198"/>
      <c r="O571" s="198"/>
      <c r="P571" s="198"/>
      <c r="Q571" s="198"/>
      <c r="R571" s="198"/>
      <c r="S571" s="198"/>
      <c r="T571" s="198"/>
      <c r="U571" s="218"/>
      <c r="V571" s="218"/>
      <c r="W571" s="218"/>
      <c r="X571" s="218"/>
      <c r="Y571" s="218"/>
      <c r="Z571" s="218"/>
      <c r="AA571" s="218"/>
      <c r="AB571" s="218"/>
    </row>
    <row r="572" spans="1:28" ht="17" thickBot="1" x14ac:dyDescent="0.25">
      <c r="A572" s="192"/>
      <c r="B572" s="193"/>
      <c r="C572" s="218"/>
      <c r="D572" s="193"/>
      <c r="E572" s="226"/>
      <c r="F572" s="226"/>
      <c r="G572" s="226"/>
      <c r="H572" s="195"/>
      <c r="I572" s="195"/>
      <c r="J572" s="197"/>
      <c r="K572" s="334"/>
      <c r="L572" s="197"/>
      <c r="M572" s="198"/>
      <c r="N572" s="198"/>
      <c r="O572" s="198"/>
      <c r="P572" s="198"/>
      <c r="Q572" s="198"/>
      <c r="R572" s="198"/>
      <c r="S572" s="198"/>
      <c r="T572" s="198"/>
      <c r="U572" s="218"/>
      <c r="V572" s="218"/>
      <c r="W572" s="218"/>
      <c r="X572" s="218"/>
      <c r="Y572" s="218"/>
      <c r="Z572" s="218"/>
      <c r="AA572" s="218"/>
      <c r="AB572" s="218"/>
    </row>
    <row r="573" spans="1:28" ht="17" thickBot="1" x14ac:dyDescent="0.25">
      <c r="A573" s="192"/>
      <c r="B573" s="193"/>
      <c r="C573" s="218"/>
      <c r="D573" s="193"/>
      <c r="E573" s="226"/>
      <c r="F573" s="226"/>
      <c r="G573" s="226"/>
      <c r="H573" s="195"/>
      <c r="I573" s="195"/>
      <c r="J573" s="197"/>
      <c r="K573" s="334"/>
      <c r="L573" s="197"/>
      <c r="M573" s="198"/>
      <c r="N573" s="198"/>
      <c r="O573" s="198"/>
      <c r="P573" s="198"/>
      <c r="Q573" s="198"/>
      <c r="R573" s="198"/>
      <c r="S573" s="198"/>
      <c r="T573" s="198"/>
      <c r="U573" s="218"/>
      <c r="V573" s="218"/>
      <c r="W573" s="218"/>
      <c r="X573" s="218"/>
      <c r="Y573" s="218"/>
      <c r="Z573" s="218"/>
      <c r="AA573" s="218"/>
      <c r="AB573" s="218"/>
    </row>
    <row r="574" spans="1:28" ht="17" thickBot="1" x14ac:dyDescent="0.25">
      <c r="A574" s="192"/>
      <c r="B574" s="193"/>
      <c r="C574" s="218"/>
      <c r="D574" s="193"/>
      <c r="E574" s="226"/>
      <c r="F574" s="226"/>
      <c r="G574" s="226"/>
      <c r="H574" s="195"/>
      <c r="I574" s="195"/>
      <c r="J574" s="197"/>
      <c r="K574" s="334"/>
      <c r="L574" s="197"/>
      <c r="M574" s="198"/>
      <c r="N574" s="198"/>
      <c r="O574" s="198"/>
      <c r="P574" s="198"/>
      <c r="Q574" s="198"/>
      <c r="R574" s="198"/>
      <c r="S574" s="198"/>
      <c r="T574" s="198"/>
      <c r="U574" s="218"/>
      <c r="V574" s="218"/>
      <c r="W574" s="218"/>
      <c r="X574" s="218"/>
      <c r="Y574" s="218"/>
      <c r="Z574" s="218"/>
      <c r="AA574" s="218"/>
      <c r="AB574" s="218"/>
    </row>
    <row r="575" spans="1:28" ht="17" thickBot="1" x14ac:dyDescent="0.25">
      <c r="A575" s="192"/>
      <c r="B575" s="193"/>
      <c r="C575" s="218"/>
      <c r="D575" s="193"/>
      <c r="E575" s="226"/>
      <c r="F575" s="226"/>
      <c r="G575" s="226"/>
      <c r="H575" s="195"/>
      <c r="I575" s="195"/>
      <c r="J575" s="197"/>
      <c r="K575" s="334"/>
      <c r="L575" s="197"/>
      <c r="M575" s="198"/>
      <c r="N575" s="198"/>
      <c r="O575" s="198"/>
      <c r="P575" s="198"/>
      <c r="Q575" s="198"/>
      <c r="R575" s="198"/>
      <c r="S575" s="198"/>
      <c r="T575" s="198"/>
      <c r="U575" s="218"/>
      <c r="V575" s="218"/>
      <c r="W575" s="218"/>
      <c r="X575" s="218"/>
      <c r="Y575" s="218"/>
      <c r="Z575" s="218"/>
      <c r="AA575" s="218"/>
      <c r="AB575" s="218"/>
    </row>
    <row r="576" spans="1:28" ht="17" thickBot="1" x14ac:dyDescent="0.25">
      <c r="A576" s="192"/>
      <c r="B576" s="193"/>
      <c r="C576" s="218"/>
      <c r="D576" s="193"/>
      <c r="E576" s="226"/>
      <c r="F576" s="226"/>
      <c r="G576" s="226"/>
      <c r="H576" s="195"/>
      <c r="I576" s="195"/>
      <c r="J576" s="197"/>
      <c r="K576" s="334"/>
      <c r="L576" s="197"/>
      <c r="M576" s="198"/>
      <c r="N576" s="198"/>
      <c r="O576" s="198"/>
      <c r="P576" s="198"/>
      <c r="Q576" s="198"/>
      <c r="R576" s="198"/>
      <c r="S576" s="198"/>
      <c r="T576" s="198"/>
      <c r="U576" s="218"/>
      <c r="V576" s="218"/>
      <c r="W576" s="218"/>
      <c r="X576" s="218"/>
      <c r="Y576" s="218"/>
      <c r="Z576" s="218"/>
      <c r="AA576" s="218"/>
      <c r="AB576" s="218"/>
    </row>
    <row r="577" spans="1:28" ht="17" thickBot="1" x14ac:dyDescent="0.25">
      <c r="A577" s="192"/>
      <c r="B577" s="193"/>
      <c r="C577" s="218"/>
      <c r="D577" s="193"/>
      <c r="E577" s="226"/>
      <c r="F577" s="226"/>
      <c r="G577" s="226"/>
      <c r="H577" s="195"/>
      <c r="I577" s="195"/>
      <c r="J577" s="197"/>
      <c r="K577" s="334"/>
      <c r="L577" s="197"/>
      <c r="M577" s="198"/>
      <c r="N577" s="198"/>
      <c r="O577" s="198"/>
      <c r="P577" s="198"/>
      <c r="Q577" s="198"/>
      <c r="R577" s="198"/>
      <c r="S577" s="198"/>
      <c r="T577" s="198"/>
      <c r="U577" s="218"/>
      <c r="V577" s="218"/>
      <c r="W577" s="218"/>
      <c r="X577" s="218"/>
      <c r="Y577" s="218"/>
      <c r="Z577" s="218"/>
      <c r="AA577" s="218"/>
      <c r="AB577" s="218"/>
    </row>
    <row r="578" spans="1:28" ht="17" thickBot="1" x14ac:dyDescent="0.25">
      <c r="A578" s="192"/>
      <c r="B578" s="193"/>
      <c r="C578" s="218"/>
      <c r="D578" s="193"/>
      <c r="E578" s="226"/>
      <c r="F578" s="226"/>
      <c r="G578" s="226"/>
      <c r="H578" s="195"/>
      <c r="I578" s="195"/>
      <c r="J578" s="197"/>
      <c r="K578" s="334"/>
      <c r="L578" s="197"/>
      <c r="M578" s="198"/>
      <c r="N578" s="198"/>
      <c r="O578" s="198"/>
      <c r="P578" s="198"/>
      <c r="Q578" s="198"/>
      <c r="R578" s="198"/>
      <c r="S578" s="198"/>
      <c r="T578" s="198"/>
      <c r="U578" s="218"/>
      <c r="V578" s="218"/>
      <c r="W578" s="218"/>
      <c r="X578" s="218"/>
      <c r="Y578" s="218"/>
      <c r="Z578" s="218"/>
      <c r="AA578" s="218"/>
      <c r="AB578" s="218"/>
    </row>
    <row r="579" spans="1:28" ht="17" thickBot="1" x14ac:dyDescent="0.25">
      <c r="A579" s="192"/>
      <c r="B579" s="193"/>
      <c r="C579" s="218"/>
      <c r="D579" s="193"/>
      <c r="E579" s="226"/>
      <c r="F579" s="226"/>
      <c r="G579" s="226"/>
      <c r="H579" s="195"/>
      <c r="I579" s="195"/>
      <c r="J579" s="197"/>
      <c r="K579" s="334"/>
      <c r="L579" s="197"/>
      <c r="M579" s="198"/>
      <c r="N579" s="198"/>
      <c r="O579" s="198"/>
      <c r="P579" s="198"/>
      <c r="Q579" s="198"/>
      <c r="R579" s="198"/>
      <c r="S579" s="198"/>
      <c r="T579" s="198"/>
      <c r="U579" s="218"/>
      <c r="V579" s="218"/>
      <c r="W579" s="218"/>
      <c r="X579" s="218"/>
      <c r="Y579" s="218"/>
      <c r="Z579" s="218"/>
      <c r="AA579" s="218"/>
      <c r="AB579" s="218"/>
    </row>
    <row r="580" spans="1:28" ht="17" thickBot="1" x14ac:dyDescent="0.25">
      <c r="A580" s="192"/>
      <c r="B580" s="193"/>
      <c r="C580" s="218"/>
      <c r="D580" s="193"/>
      <c r="E580" s="226"/>
      <c r="F580" s="226"/>
      <c r="G580" s="226"/>
      <c r="H580" s="195"/>
      <c r="I580" s="195"/>
      <c r="J580" s="197"/>
      <c r="K580" s="334"/>
      <c r="L580" s="197"/>
      <c r="M580" s="198"/>
      <c r="N580" s="198"/>
      <c r="O580" s="198"/>
      <c r="P580" s="198"/>
      <c r="Q580" s="198"/>
      <c r="R580" s="198"/>
      <c r="S580" s="198"/>
      <c r="T580" s="198"/>
      <c r="U580" s="218"/>
      <c r="V580" s="218"/>
      <c r="W580" s="218"/>
      <c r="X580" s="218"/>
      <c r="Y580" s="218"/>
      <c r="Z580" s="218"/>
      <c r="AA580" s="218"/>
      <c r="AB580" s="218"/>
    </row>
    <row r="581" spans="1:28" ht="17" thickBot="1" x14ac:dyDescent="0.25">
      <c r="A581" s="192"/>
      <c r="B581" s="193"/>
      <c r="C581" s="218"/>
      <c r="D581" s="193"/>
      <c r="E581" s="226"/>
      <c r="F581" s="226"/>
      <c r="G581" s="226"/>
      <c r="H581" s="195"/>
      <c r="I581" s="195"/>
      <c r="J581" s="197"/>
      <c r="K581" s="334"/>
      <c r="L581" s="197"/>
      <c r="M581" s="198"/>
      <c r="N581" s="198"/>
      <c r="O581" s="198"/>
      <c r="P581" s="198"/>
      <c r="Q581" s="198"/>
      <c r="R581" s="198"/>
      <c r="S581" s="198"/>
      <c r="T581" s="198"/>
      <c r="U581" s="218"/>
      <c r="V581" s="218"/>
      <c r="W581" s="218"/>
      <c r="X581" s="218"/>
      <c r="Y581" s="218"/>
      <c r="Z581" s="218"/>
      <c r="AA581" s="218"/>
      <c r="AB581" s="218"/>
    </row>
    <row r="582" spans="1:28" ht="17" thickBot="1" x14ac:dyDescent="0.25">
      <c r="A582" s="192"/>
      <c r="B582" s="193"/>
      <c r="C582" s="218"/>
      <c r="D582" s="193"/>
      <c r="E582" s="226"/>
      <c r="F582" s="226"/>
      <c r="G582" s="226"/>
      <c r="H582" s="195"/>
      <c r="I582" s="195"/>
      <c r="J582" s="197"/>
      <c r="K582" s="334"/>
      <c r="L582" s="197"/>
      <c r="M582" s="198"/>
      <c r="N582" s="198"/>
      <c r="O582" s="198"/>
      <c r="P582" s="198"/>
      <c r="Q582" s="198"/>
      <c r="R582" s="198"/>
      <c r="S582" s="198"/>
      <c r="T582" s="198"/>
      <c r="U582" s="218"/>
      <c r="V582" s="218"/>
      <c r="W582" s="218"/>
      <c r="X582" s="218"/>
      <c r="Y582" s="218"/>
      <c r="Z582" s="218"/>
      <c r="AA582" s="218"/>
      <c r="AB582" s="218"/>
    </row>
    <row r="583" spans="1:28" ht="17" thickBot="1" x14ac:dyDescent="0.25">
      <c r="A583" s="192"/>
      <c r="B583" s="193"/>
      <c r="C583" s="218"/>
      <c r="D583" s="193"/>
      <c r="E583" s="226"/>
      <c r="F583" s="226"/>
      <c r="G583" s="226"/>
      <c r="H583" s="195"/>
      <c r="I583" s="195"/>
      <c r="J583" s="197"/>
      <c r="K583" s="334"/>
      <c r="L583" s="197"/>
      <c r="M583" s="198"/>
      <c r="N583" s="198"/>
      <c r="O583" s="198"/>
      <c r="P583" s="198"/>
      <c r="Q583" s="198"/>
      <c r="R583" s="198"/>
      <c r="S583" s="198"/>
      <c r="T583" s="198"/>
      <c r="U583" s="218"/>
      <c r="V583" s="218"/>
      <c r="W583" s="218"/>
      <c r="X583" s="218"/>
      <c r="Y583" s="218"/>
      <c r="Z583" s="218"/>
      <c r="AA583" s="218"/>
      <c r="AB583" s="218"/>
    </row>
    <row r="584" spans="1:28" ht="17" thickBot="1" x14ac:dyDescent="0.25">
      <c r="A584" s="192"/>
      <c r="B584" s="193"/>
      <c r="C584" s="218"/>
      <c r="D584" s="193"/>
      <c r="E584" s="226"/>
      <c r="F584" s="226"/>
      <c r="G584" s="226"/>
      <c r="H584" s="195"/>
      <c r="I584" s="195"/>
      <c r="J584" s="197"/>
      <c r="K584" s="334"/>
      <c r="L584" s="197"/>
      <c r="M584" s="198"/>
      <c r="N584" s="198"/>
      <c r="O584" s="198"/>
      <c r="P584" s="198"/>
      <c r="Q584" s="198"/>
      <c r="R584" s="198"/>
      <c r="S584" s="198"/>
      <c r="T584" s="198"/>
      <c r="U584" s="218"/>
      <c r="V584" s="218"/>
      <c r="W584" s="218"/>
      <c r="X584" s="218"/>
      <c r="Y584" s="218"/>
      <c r="Z584" s="218"/>
      <c r="AA584" s="218"/>
      <c r="AB584" s="218"/>
    </row>
    <row r="585" spans="1:28" ht="17" thickBot="1" x14ac:dyDescent="0.25">
      <c r="A585" s="192"/>
      <c r="B585" s="193"/>
      <c r="C585" s="218"/>
      <c r="D585" s="193"/>
      <c r="E585" s="226"/>
      <c r="F585" s="226"/>
      <c r="G585" s="226"/>
      <c r="H585" s="195"/>
      <c r="I585" s="195"/>
      <c r="J585" s="197"/>
      <c r="K585" s="334"/>
      <c r="L585" s="197"/>
      <c r="M585" s="198"/>
      <c r="N585" s="198"/>
      <c r="O585" s="198"/>
      <c r="P585" s="198"/>
      <c r="Q585" s="198"/>
      <c r="R585" s="198"/>
      <c r="S585" s="198"/>
      <c r="T585" s="198"/>
      <c r="U585" s="218"/>
      <c r="V585" s="218"/>
      <c r="W585" s="218"/>
      <c r="X585" s="218"/>
      <c r="Y585" s="218"/>
      <c r="Z585" s="218"/>
      <c r="AA585" s="218"/>
      <c r="AB585" s="218"/>
    </row>
    <row r="586" spans="1:28" ht="17" thickBot="1" x14ac:dyDescent="0.25">
      <c r="A586" s="192"/>
      <c r="B586" s="193"/>
      <c r="C586" s="218"/>
      <c r="D586" s="193"/>
      <c r="E586" s="226"/>
      <c r="F586" s="226"/>
      <c r="G586" s="226"/>
      <c r="H586" s="195"/>
      <c r="I586" s="195"/>
      <c r="J586" s="197"/>
      <c r="K586" s="334"/>
      <c r="L586" s="197"/>
      <c r="M586" s="198"/>
      <c r="N586" s="198"/>
      <c r="O586" s="198"/>
      <c r="P586" s="198"/>
      <c r="Q586" s="198"/>
      <c r="R586" s="198"/>
      <c r="S586" s="198"/>
      <c r="T586" s="198"/>
      <c r="U586" s="218"/>
      <c r="V586" s="218"/>
      <c r="W586" s="218"/>
      <c r="X586" s="218"/>
      <c r="Y586" s="218"/>
      <c r="Z586" s="218"/>
      <c r="AA586" s="218"/>
      <c r="AB586" s="218"/>
    </row>
    <row r="587" spans="1:28" ht="17" thickBot="1" x14ac:dyDescent="0.25">
      <c r="A587" s="192"/>
      <c r="B587" s="193"/>
      <c r="C587" s="218"/>
      <c r="D587" s="193"/>
      <c r="E587" s="226"/>
      <c r="F587" s="226"/>
      <c r="G587" s="226"/>
      <c r="H587" s="195"/>
      <c r="I587" s="195"/>
      <c r="J587" s="197"/>
      <c r="K587" s="334"/>
      <c r="L587" s="197"/>
      <c r="M587" s="198"/>
      <c r="N587" s="198"/>
      <c r="O587" s="198"/>
      <c r="P587" s="198"/>
      <c r="Q587" s="198"/>
      <c r="R587" s="198"/>
      <c r="S587" s="198"/>
      <c r="T587" s="198"/>
      <c r="U587" s="218"/>
      <c r="V587" s="218"/>
      <c r="W587" s="218"/>
      <c r="X587" s="218"/>
      <c r="Y587" s="218"/>
      <c r="Z587" s="218"/>
      <c r="AA587" s="218"/>
      <c r="AB587" s="218"/>
    </row>
    <row r="588" spans="1:28" ht="17" thickBot="1" x14ac:dyDescent="0.25">
      <c r="A588" s="192"/>
      <c r="B588" s="193"/>
      <c r="C588" s="218"/>
      <c r="D588" s="193"/>
      <c r="E588" s="226"/>
      <c r="F588" s="226"/>
      <c r="G588" s="226"/>
      <c r="H588" s="195"/>
      <c r="I588" s="195"/>
      <c r="J588" s="197"/>
      <c r="K588" s="334"/>
      <c r="L588" s="197"/>
      <c r="M588" s="198"/>
      <c r="N588" s="198"/>
      <c r="O588" s="198"/>
      <c r="P588" s="198"/>
      <c r="Q588" s="198"/>
      <c r="R588" s="198"/>
      <c r="S588" s="198"/>
      <c r="T588" s="198"/>
      <c r="U588" s="218"/>
      <c r="V588" s="218"/>
      <c r="W588" s="218"/>
      <c r="X588" s="218"/>
      <c r="Y588" s="218"/>
      <c r="Z588" s="218"/>
      <c r="AA588" s="218"/>
      <c r="AB588" s="218"/>
    </row>
    <row r="589" spans="1:28" ht="17" thickBot="1" x14ac:dyDescent="0.25">
      <c r="A589" s="192"/>
      <c r="B589" s="193"/>
      <c r="C589" s="218"/>
      <c r="D589" s="193"/>
      <c r="E589" s="226"/>
      <c r="F589" s="226"/>
      <c r="G589" s="226"/>
      <c r="H589" s="195"/>
      <c r="I589" s="195"/>
      <c r="J589" s="197"/>
      <c r="K589" s="334"/>
      <c r="L589" s="197"/>
      <c r="M589" s="198"/>
      <c r="N589" s="198"/>
      <c r="O589" s="198"/>
      <c r="P589" s="198"/>
      <c r="Q589" s="198"/>
      <c r="R589" s="198"/>
      <c r="S589" s="198"/>
      <c r="T589" s="198"/>
      <c r="U589" s="218"/>
      <c r="V589" s="218"/>
      <c r="W589" s="218"/>
      <c r="X589" s="218"/>
      <c r="Y589" s="218"/>
      <c r="Z589" s="218"/>
      <c r="AA589" s="218"/>
      <c r="AB589" s="218"/>
    </row>
    <row r="590" spans="1:28" ht="17" thickBot="1" x14ac:dyDescent="0.25">
      <c r="A590" s="192"/>
      <c r="B590" s="193"/>
      <c r="C590" s="218"/>
      <c r="D590" s="193"/>
      <c r="E590" s="226"/>
      <c r="F590" s="226"/>
      <c r="G590" s="226"/>
      <c r="H590" s="195"/>
      <c r="I590" s="195"/>
      <c r="J590" s="197"/>
      <c r="K590" s="334"/>
      <c r="L590" s="197"/>
      <c r="M590" s="198"/>
      <c r="N590" s="198"/>
      <c r="O590" s="198"/>
      <c r="P590" s="198"/>
      <c r="Q590" s="198"/>
      <c r="R590" s="198"/>
      <c r="S590" s="198"/>
      <c r="T590" s="198"/>
      <c r="U590" s="218"/>
      <c r="V590" s="218"/>
      <c r="W590" s="218"/>
      <c r="X590" s="218"/>
      <c r="Y590" s="218"/>
      <c r="Z590" s="218"/>
      <c r="AA590" s="218"/>
      <c r="AB590" s="218"/>
    </row>
    <row r="591" spans="1:28" ht="17" thickBot="1" x14ac:dyDescent="0.25">
      <c r="A591" s="192"/>
      <c r="B591" s="193"/>
      <c r="C591" s="218"/>
      <c r="D591" s="193"/>
      <c r="E591" s="226"/>
      <c r="F591" s="226"/>
      <c r="G591" s="226"/>
      <c r="H591" s="195"/>
      <c r="I591" s="195"/>
      <c r="J591" s="197"/>
      <c r="K591" s="334"/>
      <c r="L591" s="197"/>
      <c r="M591" s="198"/>
      <c r="N591" s="198"/>
      <c r="O591" s="198"/>
      <c r="P591" s="198"/>
      <c r="Q591" s="198"/>
      <c r="R591" s="198"/>
      <c r="S591" s="198"/>
      <c r="T591" s="198"/>
      <c r="U591" s="218"/>
      <c r="V591" s="218"/>
      <c r="W591" s="218"/>
      <c r="X591" s="218"/>
      <c r="Y591" s="218"/>
      <c r="Z591" s="218"/>
      <c r="AA591" s="218"/>
      <c r="AB591" s="218"/>
    </row>
    <row r="592" spans="1:28" ht="17" thickBot="1" x14ac:dyDescent="0.25">
      <c r="A592" s="192"/>
      <c r="B592" s="193"/>
      <c r="C592" s="218"/>
      <c r="D592" s="193"/>
      <c r="E592" s="226"/>
      <c r="F592" s="226"/>
      <c r="G592" s="226"/>
      <c r="H592" s="195"/>
      <c r="I592" s="195"/>
      <c r="J592" s="197"/>
      <c r="K592" s="334"/>
      <c r="L592" s="197"/>
      <c r="M592" s="198"/>
      <c r="N592" s="198"/>
      <c r="O592" s="198"/>
      <c r="P592" s="198"/>
      <c r="Q592" s="198"/>
      <c r="R592" s="198"/>
      <c r="S592" s="198"/>
      <c r="T592" s="198"/>
      <c r="U592" s="218"/>
      <c r="V592" s="218"/>
      <c r="W592" s="218"/>
      <c r="X592" s="218"/>
      <c r="Y592" s="218"/>
      <c r="Z592" s="218"/>
      <c r="AA592" s="218"/>
      <c r="AB592" s="218"/>
    </row>
    <row r="593" spans="1:28" ht="17" thickBot="1" x14ac:dyDescent="0.25">
      <c r="A593" s="192"/>
      <c r="B593" s="193"/>
      <c r="C593" s="218"/>
      <c r="D593" s="193"/>
      <c r="E593" s="226"/>
      <c r="F593" s="226"/>
      <c r="G593" s="226"/>
      <c r="H593" s="195"/>
      <c r="I593" s="195"/>
      <c r="J593" s="197"/>
      <c r="K593" s="334"/>
      <c r="L593" s="197"/>
      <c r="M593" s="198"/>
      <c r="N593" s="198"/>
      <c r="O593" s="198"/>
      <c r="P593" s="198"/>
      <c r="Q593" s="198"/>
      <c r="R593" s="198"/>
      <c r="S593" s="198"/>
      <c r="T593" s="198"/>
      <c r="U593" s="218"/>
      <c r="V593" s="218"/>
      <c r="W593" s="218"/>
      <c r="X593" s="218"/>
      <c r="Y593" s="218"/>
      <c r="Z593" s="218"/>
      <c r="AA593" s="218"/>
      <c r="AB593" s="218"/>
    </row>
    <row r="594" spans="1:28" ht="17" thickBot="1" x14ac:dyDescent="0.25">
      <c r="A594" s="192"/>
      <c r="B594" s="193"/>
      <c r="C594" s="218"/>
      <c r="D594" s="193"/>
      <c r="E594" s="226"/>
      <c r="F594" s="226"/>
      <c r="G594" s="226"/>
      <c r="H594" s="195"/>
      <c r="I594" s="195"/>
      <c r="J594" s="197"/>
      <c r="K594" s="334"/>
      <c r="L594" s="197"/>
      <c r="M594" s="198"/>
      <c r="N594" s="198"/>
      <c r="O594" s="198"/>
      <c r="P594" s="198"/>
      <c r="Q594" s="198"/>
      <c r="R594" s="198"/>
      <c r="S594" s="198"/>
      <c r="T594" s="198"/>
      <c r="U594" s="218"/>
      <c r="V594" s="218"/>
      <c r="W594" s="218"/>
      <c r="X594" s="218"/>
      <c r="Y594" s="218"/>
      <c r="Z594" s="218"/>
      <c r="AA594" s="218"/>
      <c r="AB594" s="218"/>
    </row>
    <row r="595" spans="1:28" ht="17" thickBot="1" x14ac:dyDescent="0.25">
      <c r="A595" s="192"/>
      <c r="B595" s="193"/>
      <c r="C595" s="218"/>
      <c r="D595" s="193"/>
      <c r="E595" s="226"/>
      <c r="F595" s="226"/>
      <c r="G595" s="226"/>
      <c r="H595" s="195"/>
      <c r="I595" s="195"/>
      <c r="J595" s="197"/>
      <c r="K595" s="334"/>
      <c r="L595" s="197"/>
      <c r="M595" s="198"/>
      <c r="N595" s="198"/>
      <c r="O595" s="198"/>
      <c r="P595" s="198"/>
      <c r="Q595" s="198"/>
      <c r="R595" s="198"/>
      <c r="S595" s="198"/>
      <c r="T595" s="198"/>
      <c r="U595" s="218"/>
      <c r="V595" s="218"/>
      <c r="W595" s="218"/>
      <c r="X595" s="218"/>
      <c r="Y595" s="218"/>
      <c r="Z595" s="218"/>
      <c r="AA595" s="218"/>
      <c r="AB595" s="218"/>
    </row>
    <row r="596" spans="1:28" ht="17" thickBot="1" x14ac:dyDescent="0.25">
      <c r="A596" s="192"/>
      <c r="B596" s="193"/>
      <c r="C596" s="218"/>
      <c r="D596" s="193"/>
      <c r="E596" s="226"/>
      <c r="F596" s="226"/>
      <c r="G596" s="226"/>
      <c r="H596" s="195"/>
      <c r="I596" s="195"/>
      <c r="J596" s="197"/>
      <c r="K596" s="334"/>
      <c r="L596" s="197"/>
      <c r="M596" s="198"/>
      <c r="N596" s="198"/>
      <c r="O596" s="198"/>
      <c r="P596" s="198"/>
      <c r="Q596" s="198"/>
      <c r="R596" s="198"/>
      <c r="S596" s="198"/>
      <c r="T596" s="198"/>
      <c r="U596" s="218"/>
      <c r="V596" s="218"/>
      <c r="W596" s="218"/>
      <c r="X596" s="218"/>
      <c r="Y596" s="218"/>
      <c r="Z596" s="218"/>
      <c r="AA596" s="218"/>
      <c r="AB596" s="218"/>
    </row>
    <row r="597" spans="1:28" ht="17" thickBot="1" x14ac:dyDescent="0.25">
      <c r="A597" s="192"/>
      <c r="B597" s="193"/>
      <c r="C597" s="218"/>
      <c r="D597" s="193"/>
      <c r="E597" s="226"/>
      <c r="F597" s="226"/>
      <c r="G597" s="226"/>
      <c r="H597" s="195"/>
      <c r="I597" s="195"/>
      <c r="J597" s="197"/>
      <c r="K597" s="334"/>
      <c r="L597" s="197"/>
      <c r="M597" s="198"/>
      <c r="N597" s="198"/>
      <c r="O597" s="198"/>
      <c r="P597" s="198"/>
      <c r="Q597" s="198"/>
      <c r="R597" s="198"/>
      <c r="S597" s="198"/>
      <c r="T597" s="198"/>
      <c r="U597" s="218"/>
      <c r="V597" s="218"/>
      <c r="W597" s="218"/>
      <c r="X597" s="218"/>
      <c r="Y597" s="218"/>
      <c r="Z597" s="218"/>
      <c r="AA597" s="218"/>
      <c r="AB597" s="218"/>
    </row>
    <row r="598" spans="1:28" ht="17" thickBot="1" x14ac:dyDescent="0.25">
      <c r="A598" s="192"/>
      <c r="B598" s="193"/>
      <c r="C598" s="218"/>
      <c r="D598" s="193"/>
      <c r="E598" s="226"/>
      <c r="F598" s="226"/>
      <c r="G598" s="226"/>
      <c r="H598" s="195"/>
      <c r="I598" s="195"/>
      <c r="J598" s="197"/>
      <c r="K598" s="334"/>
      <c r="L598" s="197"/>
      <c r="M598" s="198"/>
      <c r="N598" s="198"/>
      <c r="O598" s="198"/>
      <c r="P598" s="198"/>
      <c r="Q598" s="198"/>
      <c r="R598" s="198"/>
      <c r="S598" s="198"/>
      <c r="T598" s="198"/>
      <c r="U598" s="218"/>
      <c r="V598" s="218"/>
      <c r="W598" s="218"/>
      <c r="X598" s="218"/>
      <c r="Y598" s="218"/>
      <c r="Z598" s="218"/>
      <c r="AA598" s="218"/>
      <c r="AB598" s="218"/>
    </row>
    <row r="599" spans="1:28" ht="17" thickBot="1" x14ac:dyDescent="0.25">
      <c r="A599" s="192"/>
      <c r="B599" s="193"/>
      <c r="C599" s="218"/>
      <c r="D599" s="193"/>
      <c r="E599" s="226"/>
      <c r="F599" s="226"/>
      <c r="G599" s="226"/>
      <c r="H599" s="195"/>
      <c r="I599" s="195"/>
      <c r="J599" s="197"/>
      <c r="K599" s="334"/>
      <c r="L599" s="197"/>
      <c r="M599" s="198"/>
      <c r="N599" s="198"/>
      <c r="O599" s="198"/>
      <c r="P599" s="198"/>
      <c r="Q599" s="198"/>
      <c r="R599" s="198"/>
      <c r="S599" s="198"/>
      <c r="T599" s="198"/>
      <c r="U599" s="218"/>
      <c r="V599" s="218"/>
      <c r="W599" s="218"/>
      <c r="X599" s="218"/>
      <c r="Y599" s="218"/>
      <c r="Z599" s="218"/>
      <c r="AA599" s="218"/>
      <c r="AB599" s="218"/>
    </row>
    <row r="600" spans="1:28" ht="17" thickBot="1" x14ac:dyDescent="0.25">
      <c r="A600" s="192"/>
      <c r="B600" s="193"/>
      <c r="C600" s="218"/>
      <c r="D600" s="193"/>
      <c r="E600" s="226"/>
      <c r="F600" s="226"/>
      <c r="G600" s="226"/>
      <c r="H600" s="195"/>
      <c r="I600" s="195"/>
      <c r="J600" s="197"/>
      <c r="K600" s="334"/>
      <c r="L600" s="197"/>
      <c r="M600" s="198"/>
      <c r="N600" s="198"/>
      <c r="O600" s="198"/>
      <c r="P600" s="198"/>
      <c r="Q600" s="198"/>
      <c r="R600" s="198"/>
      <c r="S600" s="198"/>
      <c r="T600" s="198"/>
      <c r="U600" s="218"/>
      <c r="V600" s="218"/>
      <c r="W600" s="218"/>
      <c r="X600" s="218"/>
      <c r="Y600" s="218"/>
      <c r="Z600" s="218"/>
      <c r="AA600" s="218"/>
      <c r="AB600" s="218"/>
    </row>
    <row r="601" spans="1:28" ht="17" thickBot="1" x14ac:dyDescent="0.25">
      <c r="A601" s="192"/>
      <c r="B601" s="193"/>
      <c r="C601" s="218"/>
      <c r="D601" s="193"/>
      <c r="E601" s="226"/>
      <c r="F601" s="226"/>
      <c r="G601" s="226"/>
      <c r="H601" s="195"/>
      <c r="I601" s="195"/>
      <c r="J601" s="197"/>
      <c r="K601" s="334"/>
      <c r="L601" s="197"/>
      <c r="M601" s="198"/>
      <c r="N601" s="198"/>
      <c r="O601" s="198"/>
      <c r="P601" s="198"/>
      <c r="Q601" s="198"/>
      <c r="R601" s="198"/>
      <c r="S601" s="198"/>
      <c r="T601" s="198"/>
      <c r="U601" s="218"/>
      <c r="V601" s="218"/>
      <c r="W601" s="218"/>
      <c r="X601" s="218"/>
      <c r="Y601" s="218"/>
      <c r="Z601" s="218"/>
      <c r="AA601" s="218"/>
      <c r="AB601" s="218"/>
    </row>
    <row r="602" spans="1:28" ht="17" thickBot="1" x14ac:dyDescent="0.25">
      <c r="A602" s="192"/>
      <c r="B602" s="193"/>
      <c r="C602" s="218"/>
      <c r="D602" s="193"/>
      <c r="E602" s="226"/>
      <c r="F602" s="226"/>
      <c r="G602" s="226"/>
      <c r="H602" s="195"/>
      <c r="I602" s="195"/>
      <c r="J602" s="197"/>
      <c r="K602" s="334"/>
      <c r="L602" s="197"/>
      <c r="M602" s="198"/>
      <c r="N602" s="198"/>
      <c r="O602" s="198"/>
      <c r="P602" s="198"/>
      <c r="Q602" s="198"/>
      <c r="R602" s="198"/>
      <c r="S602" s="198"/>
      <c r="T602" s="198"/>
      <c r="U602" s="218"/>
      <c r="V602" s="218"/>
      <c r="W602" s="218"/>
      <c r="X602" s="218"/>
      <c r="Y602" s="218"/>
      <c r="Z602" s="218"/>
      <c r="AA602" s="218"/>
      <c r="AB602" s="218"/>
    </row>
    <row r="603" spans="1:28" ht="17" thickBot="1" x14ac:dyDescent="0.25">
      <c r="A603" s="192"/>
      <c r="B603" s="193"/>
      <c r="C603" s="218"/>
      <c r="D603" s="193"/>
      <c r="E603" s="226"/>
      <c r="F603" s="226"/>
      <c r="G603" s="226"/>
      <c r="H603" s="195"/>
      <c r="I603" s="195"/>
      <c r="J603" s="197"/>
      <c r="K603" s="334"/>
      <c r="L603" s="197"/>
      <c r="M603" s="198"/>
      <c r="N603" s="198"/>
      <c r="O603" s="198"/>
      <c r="P603" s="198"/>
      <c r="Q603" s="198"/>
      <c r="R603" s="198"/>
      <c r="S603" s="198"/>
      <c r="T603" s="198"/>
      <c r="U603" s="218"/>
      <c r="V603" s="218"/>
      <c r="W603" s="218"/>
      <c r="X603" s="218"/>
      <c r="Y603" s="218"/>
      <c r="Z603" s="218"/>
      <c r="AA603" s="218"/>
      <c r="AB603" s="218"/>
    </row>
    <row r="604" spans="1:28" ht="17" thickBot="1" x14ac:dyDescent="0.25">
      <c r="A604" s="192"/>
      <c r="B604" s="193"/>
      <c r="C604" s="218"/>
      <c r="D604" s="193"/>
      <c r="E604" s="226"/>
      <c r="F604" s="226"/>
      <c r="G604" s="226"/>
      <c r="H604" s="195"/>
      <c r="I604" s="195"/>
      <c r="J604" s="197"/>
      <c r="K604" s="334"/>
      <c r="L604" s="197"/>
      <c r="M604" s="198"/>
      <c r="N604" s="198"/>
      <c r="O604" s="198"/>
      <c r="P604" s="198"/>
      <c r="Q604" s="198"/>
      <c r="R604" s="198"/>
      <c r="S604" s="198"/>
      <c r="T604" s="198"/>
      <c r="U604" s="218"/>
      <c r="V604" s="218"/>
      <c r="W604" s="218"/>
      <c r="X604" s="218"/>
      <c r="Y604" s="218"/>
      <c r="Z604" s="218"/>
      <c r="AA604" s="218"/>
      <c r="AB604" s="218"/>
    </row>
    <row r="605" spans="1:28" ht="17" thickBot="1" x14ac:dyDescent="0.25">
      <c r="A605" s="192"/>
      <c r="B605" s="193"/>
      <c r="C605" s="218"/>
      <c r="D605" s="193"/>
      <c r="E605" s="226"/>
      <c r="F605" s="226"/>
      <c r="G605" s="226"/>
      <c r="H605" s="195"/>
      <c r="I605" s="195"/>
      <c r="J605" s="197"/>
      <c r="K605" s="334"/>
      <c r="L605" s="197"/>
      <c r="M605" s="198"/>
      <c r="N605" s="198"/>
      <c r="O605" s="198"/>
      <c r="P605" s="198"/>
      <c r="Q605" s="198"/>
      <c r="R605" s="198"/>
      <c r="S605" s="198"/>
      <c r="T605" s="198"/>
      <c r="U605" s="218"/>
      <c r="V605" s="218"/>
      <c r="W605" s="218"/>
      <c r="X605" s="218"/>
      <c r="Y605" s="218"/>
      <c r="Z605" s="218"/>
      <c r="AA605" s="218"/>
      <c r="AB605" s="218"/>
    </row>
    <row r="606" spans="1:28" ht="17" thickBot="1" x14ac:dyDescent="0.25">
      <c r="A606" s="192"/>
      <c r="B606" s="193"/>
      <c r="C606" s="218"/>
      <c r="D606" s="193"/>
      <c r="E606" s="226"/>
      <c r="F606" s="226"/>
      <c r="G606" s="226"/>
      <c r="H606" s="195"/>
      <c r="I606" s="195"/>
      <c r="J606" s="197"/>
      <c r="K606" s="334"/>
      <c r="L606" s="197"/>
      <c r="M606" s="198"/>
      <c r="N606" s="198"/>
      <c r="O606" s="198"/>
      <c r="P606" s="198"/>
      <c r="Q606" s="198"/>
      <c r="R606" s="198"/>
      <c r="S606" s="198"/>
      <c r="T606" s="198"/>
      <c r="U606" s="218"/>
      <c r="V606" s="218"/>
      <c r="W606" s="218"/>
      <c r="X606" s="218"/>
      <c r="Y606" s="218"/>
      <c r="Z606" s="218"/>
      <c r="AA606" s="218"/>
      <c r="AB606" s="218"/>
    </row>
    <row r="607" spans="1:28" ht="17" thickBot="1" x14ac:dyDescent="0.25">
      <c r="A607" s="192"/>
      <c r="B607" s="193"/>
      <c r="C607" s="218"/>
      <c r="D607" s="193"/>
      <c r="E607" s="226"/>
      <c r="F607" s="226"/>
      <c r="G607" s="226"/>
      <c r="H607" s="195"/>
      <c r="I607" s="195"/>
      <c r="J607" s="197"/>
      <c r="K607" s="334"/>
      <c r="L607" s="197"/>
      <c r="M607" s="198"/>
      <c r="N607" s="198"/>
      <c r="O607" s="198"/>
      <c r="P607" s="198"/>
      <c r="Q607" s="198"/>
      <c r="R607" s="198"/>
      <c r="S607" s="198"/>
      <c r="T607" s="198"/>
      <c r="U607" s="218"/>
      <c r="V607" s="218"/>
      <c r="W607" s="218"/>
      <c r="X607" s="218"/>
      <c r="Y607" s="218"/>
      <c r="Z607" s="218"/>
      <c r="AA607" s="218"/>
      <c r="AB607" s="218"/>
    </row>
    <row r="608" spans="1:28" ht="17" thickBot="1" x14ac:dyDescent="0.25">
      <c r="A608" s="192"/>
      <c r="B608" s="193"/>
      <c r="C608" s="218"/>
      <c r="D608" s="193"/>
      <c r="E608" s="226"/>
      <c r="F608" s="226"/>
      <c r="G608" s="226"/>
      <c r="H608" s="195"/>
      <c r="I608" s="195"/>
      <c r="J608" s="197"/>
      <c r="K608" s="334"/>
      <c r="L608" s="197"/>
      <c r="M608" s="198"/>
      <c r="N608" s="198"/>
      <c r="O608" s="198"/>
      <c r="P608" s="198"/>
      <c r="Q608" s="198"/>
      <c r="R608" s="198"/>
      <c r="S608" s="198"/>
      <c r="T608" s="198"/>
      <c r="U608" s="218"/>
      <c r="V608" s="218"/>
      <c r="W608" s="218"/>
      <c r="X608" s="218"/>
      <c r="Y608" s="218"/>
      <c r="Z608" s="218"/>
      <c r="AA608" s="218"/>
      <c r="AB608" s="218"/>
    </row>
    <row r="609" spans="1:28" ht="17" thickBot="1" x14ac:dyDescent="0.25">
      <c r="A609" s="192"/>
      <c r="B609" s="193"/>
      <c r="C609" s="218"/>
      <c r="D609" s="193"/>
      <c r="E609" s="226"/>
      <c r="F609" s="226"/>
      <c r="G609" s="226"/>
      <c r="H609" s="195"/>
      <c r="I609" s="195"/>
      <c r="J609" s="197"/>
      <c r="K609" s="334"/>
      <c r="L609" s="197"/>
      <c r="M609" s="198"/>
      <c r="N609" s="198"/>
      <c r="O609" s="198"/>
      <c r="P609" s="198"/>
      <c r="Q609" s="198"/>
      <c r="R609" s="198"/>
      <c r="S609" s="198"/>
      <c r="T609" s="198"/>
      <c r="U609" s="218"/>
      <c r="V609" s="218"/>
      <c r="W609" s="218"/>
      <c r="X609" s="218"/>
      <c r="Y609" s="218"/>
      <c r="Z609" s="218"/>
      <c r="AA609" s="218"/>
      <c r="AB609" s="218"/>
    </row>
    <row r="610" spans="1:28" ht="17" thickBot="1" x14ac:dyDescent="0.25">
      <c r="A610" s="192"/>
      <c r="B610" s="193"/>
      <c r="C610" s="218"/>
      <c r="D610" s="193"/>
      <c r="E610" s="226"/>
      <c r="F610" s="226"/>
      <c r="G610" s="226"/>
      <c r="H610" s="195"/>
      <c r="I610" s="195"/>
      <c r="J610" s="197"/>
      <c r="K610" s="334"/>
      <c r="L610" s="197"/>
      <c r="M610" s="198"/>
      <c r="N610" s="198"/>
      <c r="O610" s="198"/>
      <c r="P610" s="198"/>
      <c r="Q610" s="198"/>
      <c r="R610" s="198"/>
      <c r="S610" s="198"/>
      <c r="T610" s="198"/>
      <c r="U610" s="218"/>
      <c r="V610" s="218"/>
      <c r="W610" s="218"/>
      <c r="X610" s="218"/>
      <c r="Y610" s="218"/>
      <c r="Z610" s="218"/>
      <c r="AA610" s="218"/>
      <c r="AB610" s="218"/>
    </row>
    <row r="611" spans="1:28" ht="17" thickBot="1" x14ac:dyDescent="0.25">
      <c r="A611" s="192"/>
      <c r="B611" s="193"/>
      <c r="C611" s="218"/>
      <c r="D611" s="193"/>
      <c r="E611" s="226"/>
      <c r="F611" s="226"/>
      <c r="G611" s="226"/>
      <c r="H611" s="195"/>
      <c r="I611" s="195"/>
      <c r="J611" s="197"/>
      <c r="K611" s="334"/>
      <c r="L611" s="197"/>
      <c r="M611" s="198"/>
      <c r="N611" s="198"/>
      <c r="O611" s="198"/>
      <c r="P611" s="198"/>
      <c r="Q611" s="198"/>
      <c r="R611" s="198"/>
      <c r="S611" s="198"/>
      <c r="T611" s="198"/>
      <c r="U611" s="218"/>
      <c r="V611" s="218"/>
      <c r="W611" s="218"/>
      <c r="X611" s="218"/>
      <c r="Y611" s="218"/>
      <c r="Z611" s="218"/>
      <c r="AA611" s="218"/>
      <c r="AB611" s="218"/>
    </row>
    <row r="612" spans="1:28" ht="17" thickBot="1" x14ac:dyDescent="0.25">
      <c r="A612" s="192"/>
      <c r="B612" s="193"/>
      <c r="C612" s="218"/>
      <c r="D612" s="193"/>
      <c r="E612" s="226"/>
      <c r="F612" s="226"/>
      <c r="G612" s="226"/>
      <c r="H612" s="195"/>
      <c r="I612" s="195"/>
      <c r="J612" s="197"/>
      <c r="K612" s="334"/>
      <c r="L612" s="197"/>
      <c r="M612" s="198"/>
      <c r="N612" s="198"/>
      <c r="O612" s="198"/>
      <c r="P612" s="198"/>
      <c r="Q612" s="198"/>
      <c r="R612" s="198"/>
      <c r="S612" s="198"/>
      <c r="T612" s="198"/>
      <c r="U612" s="218"/>
      <c r="V612" s="218"/>
      <c r="W612" s="218"/>
      <c r="X612" s="218"/>
      <c r="Y612" s="218"/>
      <c r="Z612" s="218"/>
      <c r="AA612" s="218"/>
      <c r="AB612" s="218"/>
    </row>
    <row r="613" spans="1:28" ht="17" thickBot="1" x14ac:dyDescent="0.25">
      <c r="A613" s="192"/>
      <c r="B613" s="193"/>
      <c r="C613" s="218"/>
      <c r="D613" s="193"/>
      <c r="E613" s="226"/>
      <c r="F613" s="226"/>
      <c r="G613" s="226"/>
      <c r="H613" s="195"/>
      <c r="I613" s="195"/>
      <c r="J613" s="197"/>
      <c r="K613" s="334"/>
      <c r="L613" s="197"/>
      <c r="M613" s="198"/>
      <c r="N613" s="198"/>
      <c r="O613" s="198"/>
      <c r="P613" s="198"/>
      <c r="Q613" s="198"/>
      <c r="R613" s="198"/>
      <c r="S613" s="198"/>
      <c r="T613" s="198"/>
      <c r="U613" s="218"/>
      <c r="V613" s="218"/>
      <c r="W613" s="218"/>
      <c r="X613" s="218"/>
      <c r="Y613" s="218"/>
      <c r="Z613" s="218"/>
      <c r="AA613" s="218"/>
      <c r="AB613" s="218"/>
    </row>
    <row r="614" spans="1:28" ht="17" thickBot="1" x14ac:dyDescent="0.25">
      <c r="A614" s="192"/>
      <c r="B614" s="193"/>
      <c r="C614" s="218"/>
      <c r="D614" s="193"/>
      <c r="E614" s="226"/>
      <c r="F614" s="226"/>
      <c r="G614" s="226"/>
      <c r="H614" s="195"/>
      <c r="I614" s="195"/>
      <c r="J614" s="197"/>
      <c r="K614" s="334"/>
      <c r="L614" s="197"/>
      <c r="M614" s="198"/>
      <c r="N614" s="198"/>
      <c r="O614" s="198"/>
      <c r="P614" s="198"/>
      <c r="Q614" s="198"/>
      <c r="R614" s="198"/>
      <c r="S614" s="198"/>
      <c r="T614" s="198"/>
      <c r="U614" s="218"/>
      <c r="V614" s="218"/>
      <c r="W614" s="218"/>
      <c r="X614" s="218"/>
      <c r="Y614" s="218"/>
      <c r="Z614" s="218"/>
      <c r="AA614" s="218"/>
      <c r="AB614" s="218"/>
    </row>
    <row r="615" spans="1:28" ht="17" thickBot="1" x14ac:dyDescent="0.25">
      <c r="A615" s="192"/>
      <c r="B615" s="193"/>
      <c r="C615" s="218"/>
      <c r="D615" s="193"/>
      <c r="E615" s="226"/>
      <c r="F615" s="226"/>
      <c r="G615" s="226"/>
      <c r="H615" s="195"/>
      <c r="I615" s="195"/>
      <c r="J615" s="197"/>
      <c r="K615" s="334"/>
      <c r="L615" s="197"/>
      <c r="M615" s="198"/>
      <c r="N615" s="198"/>
      <c r="O615" s="198"/>
      <c r="P615" s="198"/>
      <c r="Q615" s="198"/>
      <c r="R615" s="198"/>
      <c r="S615" s="198"/>
      <c r="T615" s="198"/>
      <c r="U615" s="218"/>
      <c r="V615" s="218"/>
      <c r="W615" s="218"/>
      <c r="X615" s="218"/>
      <c r="Y615" s="218"/>
      <c r="Z615" s="218"/>
      <c r="AA615" s="218"/>
      <c r="AB615" s="218"/>
    </row>
    <row r="616" spans="1:28" ht="17" thickBot="1" x14ac:dyDescent="0.25">
      <c r="A616" s="192"/>
      <c r="B616" s="193"/>
      <c r="C616" s="218"/>
      <c r="D616" s="193"/>
      <c r="E616" s="226"/>
      <c r="F616" s="226"/>
      <c r="G616" s="226"/>
      <c r="H616" s="195"/>
      <c r="I616" s="195"/>
      <c r="J616" s="197"/>
      <c r="K616" s="334"/>
      <c r="L616" s="197"/>
      <c r="M616" s="198"/>
      <c r="N616" s="198"/>
      <c r="O616" s="198"/>
      <c r="P616" s="198"/>
      <c r="Q616" s="198"/>
      <c r="R616" s="198"/>
      <c r="S616" s="198"/>
      <c r="T616" s="198"/>
      <c r="U616" s="218"/>
      <c r="V616" s="218"/>
      <c r="W616" s="218"/>
      <c r="X616" s="218"/>
      <c r="Y616" s="218"/>
      <c r="Z616" s="218"/>
      <c r="AA616" s="218"/>
      <c r="AB616" s="218"/>
    </row>
    <row r="617" spans="1:28" ht="17" thickBot="1" x14ac:dyDescent="0.25">
      <c r="A617" s="192"/>
      <c r="B617" s="193"/>
      <c r="C617" s="218"/>
      <c r="D617" s="193"/>
      <c r="E617" s="226"/>
      <c r="F617" s="226"/>
      <c r="G617" s="226"/>
      <c r="H617" s="195"/>
      <c r="I617" s="195"/>
      <c r="J617" s="197"/>
      <c r="K617" s="334"/>
      <c r="L617" s="197"/>
      <c r="M617" s="198"/>
      <c r="N617" s="198"/>
      <c r="O617" s="198"/>
      <c r="P617" s="198"/>
      <c r="Q617" s="198"/>
      <c r="R617" s="198"/>
      <c r="S617" s="198"/>
      <c r="T617" s="198"/>
      <c r="U617" s="218"/>
      <c r="V617" s="218"/>
      <c r="W617" s="218"/>
      <c r="X617" s="218"/>
      <c r="Y617" s="218"/>
      <c r="Z617" s="218"/>
      <c r="AA617" s="218"/>
      <c r="AB617" s="218"/>
    </row>
    <row r="618" spans="1:28" ht="17" thickBot="1" x14ac:dyDescent="0.25">
      <c r="A618" s="192"/>
      <c r="B618" s="193"/>
      <c r="C618" s="218"/>
      <c r="D618" s="193"/>
      <c r="E618" s="226"/>
      <c r="F618" s="226"/>
      <c r="G618" s="226"/>
      <c r="H618" s="195"/>
      <c r="I618" s="195"/>
      <c r="J618" s="197"/>
      <c r="K618" s="334"/>
      <c r="L618" s="197"/>
      <c r="M618" s="198"/>
      <c r="N618" s="198"/>
      <c r="O618" s="198"/>
      <c r="P618" s="198"/>
      <c r="Q618" s="198"/>
      <c r="R618" s="198"/>
      <c r="S618" s="198"/>
      <c r="T618" s="198"/>
      <c r="U618" s="218"/>
      <c r="V618" s="218"/>
      <c r="W618" s="218"/>
      <c r="X618" s="218"/>
      <c r="Y618" s="218"/>
      <c r="Z618" s="218"/>
      <c r="AA618" s="218"/>
      <c r="AB618" s="218"/>
    </row>
    <row r="619" spans="1:28" ht="17" thickBot="1" x14ac:dyDescent="0.25">
      <c r="A619" s="192"/>
      <c r="B619" s="193"/>
      <c r="C619" s="218"/>
      <c r="D619" s="193"/>
      <c r="E619" s="226"/>
      <c r="F619" s="226"/>
      <c r="G619" s="226"/>
      <c r="H619" s="195"/>
      <c r="I619" s="195"/>
      <c r="J619" s="197"/>
      <c r="K619" s="334"/>
      <c r="L619" s="197"/>
      <c r="M619" s="198"/>
      <c r="N619" s="198"/>
      <c r="O619" s="198"/>
      <c r="P619" s="198"/>
      <c r="Q619" s="198"/>
      <c r="R619" s="198"/>
      <c r="S619" s="198"/>
      <c r="T619" s="198"/>
      <c r="U619" s="218"/>
      <c r="V619" s="218"/>
      <c r="W619" s="218"/>
      <c r="X619" s="218"/>
      <c r="Y619" s="218"/>
      <c r="Z619" s="218"/>
      <c r="AA619" s="218"/>
      <c r="AB619" s="218"/>
    </row>
    <row r="620" spans="1:28" ht="17" thickBot="1" x14ac:dyDescent="0.25">
      <c r="A620" s="192"/>
      <c r="B620" s="193"/>
      <c r="C620" s="218"/>
      <c r="D620" s="193"/>
      <c r="E620" s="226"/>
      <c r="F620" s="226"/>
      <c r="G620" s="226"/>
      <c r="H620" s="195"/>
      <c r="I620" s="195"/>
      <c r="J620" s="197"/>
      <c r="K620" s="334"/>
      <c r="L620" s="197"/>
      <c r="M620" s="198"/>
      <c r="N620" s="198"/>
      <c r="O620" s="198"/>
      <c r="P620" s="198"/>
      <c r="Q620" s="198"/>
      <c r="R620" s="198"/>
      <c r="S620" s="198"/>
      <c r="T620" s="198"/>
      <c r="U620" s="218"/>
      <c r="V620" s="218"/>
      <c r="W620" s="218"/>
      <c r="X620" s="218"/>
      <c r="Y620" s="218"/>
      <c r="Z620" s="218"/>
      <c r="AA620" s="218"/>
      <c r="AB620" s="218"/>
    </row>
    <row r="621" spans="1:28" ht="17" thickBot="1" x14ac:dyDescent="0.25">
      <c r="A621" s="192"/>
      <c r="B621" s="193"/>
      <c r="C621" s="218"/>
      <c r="D621" s="193"/>
      <c r="E621" s="226"/>
      <c r="F621" s="226"/>
      <c r="G621" s="226"/>
      <c r="H621" s="195"/>
      <c r="I621" s="195"/>
      <c r="J621" s="197"/>
      <c r="K621" s="334"/>
      <c r="L621" s="197"/>
      <c r="M621" s="198"/>
      <c r="N621" s="198"/>
      <c r="O621" s="198"/>
      <c r="P621" s="198"/>
      <c r="Q621" s="198"/>
      <c r="R621" s="198"/>
      <c r="S621" s="198"/>
      <c r="T621" s="198"/>
      <c r="U621" s="218"/>
      <c r="V621" s="218"/>
      <c r="W621" s="218"/>
      <c r="X621" s="218"/>
      <c r="Y621" s="218"/>
      <c r="Z621" s="218"/>
      <c r="AA621" s="218"/>
      <c r="AB621" s="218"/>
    </row>
    <row r="622" spans="1:28" ht="17" thickBot="1" x14ac:dyDescent="0.25">
      <c r="A622" s="192"/>
      <c r="B622" s="193"/>
      <c r="C622" s="218"/>
      <c r="D622" s="193"/>
      <c r="E622" s="226"/>
      <c r="F622" s="226"/>
      <c r="G622" s="226"/>
      <c r="H622" s="195"/>
      <c r="I622" s="195"/>
      <c r="J622" s="197"/>
      <c r="K622" s="334"/>
      <c r="L622" s="197"/>
      <c r="M622" s="198"/>
      <c r="N622" s="198"/>
      <c r="O622" s="198"/>
      <c r="P622" s="198"/>
      <c r="Q622" s="198"/>
      <c r="R622" s="198"/>
      <c r="S622" s="198"/>
      <c r="T622" s="198"/>
      <c r="U622" s="218"/>
      <c r="V622" s="218"/>
      <c r="W622" s="218"/>
      <c r="X622" s="218"/>
      <c r="Y622" s="218"/>
      <c r="Z622" s="218"/>
      <c r="AA622" s="218"/>
      <c r="AB622" s="218"/>
    </row>
    <row r="623" spans="1:28" ht="17" thickBot="1" x14ac:dyDescent="0.25">
      <c r="A623" s="192"/>
      <c r="B623" s="193"/>
      <c r="C623" s="218"/>
      <c r="D623" s="193"/>
      <c r="E623" s="226"/>
      <c r="F623" s="226"/>
      <c r="G623" s="226"/>
      <c r="H623" s="195"/>
      <c r="I623" s="195"/>
      <c r="J623" s="197"/>
      <c r="K623" s="334"/>
      <c r="L623" s="197"/>
      <c r="M623" s="198"/>
      <c r="N623" s="198"/>
      <c r="O623" s="198"/>
      <c r="P623" s="198"/>
      <c r="Q623" s="198"/>
      <c r="R623" s="198"/>
      <c r="S623" s="198"/>
      <c r="T623" s="198"/>
      <c r="U623" s="218"/>
      <c r="V623" s="218"/>
      <c r="W623" s="218"/>
      <c r="X623" s="218"/>
      <c r="Y623" s="218"/>
      <c r="Z623" s="218"/>
      <c r="AA623" s="218"/>
      <c r="AB623" s="218"/>
    </row>
    <row r="624" spans="1:28" ht="17" thickBot="1" x14ac:dyDescent="0.25">
      <c r="A624" s="192"/>
      <c r="B624" s="193"/>
      <c r="C624" s="218"/>
      <c r="D624" s="193"/>
      <c r="E624" s="226"/>
      <c r="F624" s="226"/>
      <c r="G624" s="226"/>
      <c r="H624" s="195"/>
      <c r="I624" s="195"/>
      <c r="J624" s="197"/>
      <c r="K624" s="334"/>
      <c r="L624" s="197"/>
      <c r="M624" s="198"/>
      <c r="N624" s="198"/>
      <c r="O624" s="198"/>
      <c r="P624" s="198"/>
      <c r="Q624" s="198"/>
      <c r="R624" s="198"/>
      <c r="S624" s="198"/>
      <c r="T624" s="198"/>
      <c r="U624" s="218"/>
      <c r="V624" s="218"/>
      <c r="W624" s="218"/>
      <c r="X624" s="218"/>
      <c r="Y624" s="218"/>
      <c r="Z624" s="218"/>
      <c r="AA624" s="218"/>
      <c r="AB624" s="218"/>
    </row>
    <row r="625" spans="1:28" ht="17" thickBot="1" x14ac:dyDescent="0.25">
      <c r="A625" s="192"/>
      <c r="B625" s="193"/>
      <c r="C625" s="218"/>
      <c r="D625" s="193"/>
      <c r="E625" s="226"/>
      <c r="F625" s="226"/>
      <c r="G625" s="226"/>
      <c r="H625" s="195"/>
      <c r="I625" s="195"/>
      <c r="J625" s="197"/>
      <c r="K625" s="334"/>
      <c r="L625" s="197"/>
      <c r="M625" s="198"/>
      <c r="N625" s="198"/>
      <c r="O625" s="198"/>
      <c r="P625" s="198"/>
      <c r="Q625" s="198"/>
      <c r="R625" s="198"/>
      <c r="S625" s="198"/>
      <c r="T625" s="198"/>
      <c r="U625" s="218"/>
      <c r="V625" s="218"/>
      <c r="W625" s="218"/>
      <c r="X625" s="218"/>
      <c r="Y625" s="218"/>
      <c r="Z625" s="218"/>
      <c r="AA625" s="218"/>
      <c r="AB625" s="218"/>
    </row>
    <row r="626" spans="1:28" ht="17" thickBot="1" x14ac:dyDescent="0.25">
      <c r="A626" s="192"/>
      <c r="B626" s="193"/>
      <c r="C626" s="218"/>
      <c r="D626" s="193"/>
      <c r="E626" s="226"/>
      <c r="F626" s="226"/>
      <c r="G626" s="226"/>
      <c r="H626" s="195"/>
      <c r="I626" s="195"/>
      <c r="J626" s="197"/>
      <c r="K626" s="334"/>
      <c r="L626" s="197"/>
      <c r="M626" s="198"/>
      <c r="N626" s="198"/>
      <c r="O626" s="198"/>
      <c r="P626" s="198"/>
      <c r="Q626" s="198"/>
      <c r="R626" s="198"/>
      <c r="S626" s="198"/>
      <c r="T626" s="198"/>
      <c r="U626" s="218"/>
      <c r="V626" s="218"/>
      <c r="W626" s="218"/>
      <c r="X626" s="218"/>
      <c r="Y626" s="218"/>
      <c r="Z626" s="218"/>
      <c r="AA626" s="218"/>
      <c r="AB626" s="218"/>
    </row>
    <row r="627" spans="1:28" ht="17" thickBot="1" x14ac:dyDescent="0.25">
      <c r="A627" s="192"/>
      <c r="B627" s="193"/>
      <c r="C627" s="218"/>
      <c r="D627" s="193"/>
      <c r="E627" s="226"/>
      <c r="F627" s="226"/>
      <c r="G627" s="226"/>
      <c r="H627" s="195"/>
      <c r="I627" s="195"/>
      <c r="J627" s="197"/>
      <c r="K627" s="334"/>
      <c r="L627" s="197"/>
      <c r="M627" s="198"/>
      <c r="N627" s="198"/>
      <c r="O627" s="198"/>
      <c r="P627" s="198"/>
      <c r="Q627" s="198"/>
      <c r="R627" s="198"/>
      <c r="S627" s="198"/>
      <c r="T627" s="198"/>
      <c r="U627" s="218"/>
      <c r="V627" s="218"/>
      <c r="W627" s="218"/>
      <c r="X627" s="218"/>
      <c r="Y627" s="218"/>
      <c r="Z627" s="218"/>
      <c r="AA627" s="218"/>
      <c r="AB627" s="218"/>
    </row>
    <row r="628" spans="1:28" ht="17" thickBot="1" x14ac:dyDescent="0.25">
      <c r="A628" s="192"/>
      <c r="B628" s="193"/>
      <c r="C628" s="218"/>
      <c r="D628" s="193"/>
      <c r="E628" s="226"/>
      <c r="F628" s="226"/>
      <c r="G628" s="226"/>
      <c r="H628" s="195"/>
      <c r="I628" s="195"/>
      <c r="J628" s="197"/>
      <c r="K628" s="334"/>
      <c r="L628" s="197"/>
      <c r="M628" s="198"/>
      <c r="N628" s="198"/>
      <c r="O628" s="198"/>
      <c r="P628" s="198"/>
      <c r="Q628" s="198"/>
      <c r="R628" s="198"/>
      <c r="S628" s="198"/>
      <c r="T628" s="198"/>
      <c r="U628" s="218"/>
      <c r="V628" s="218"/>
      <c r="W628" s="218"/>
      <c r="X628" s="218"/>
      <c r="Y628" s="218"/>
      <c r="Z628" s="218"/>
      <c r="AA628" s="218"/>
      <c r="AB628" s="218"/>
    </row>
    <row r="629" spans="1:28" ht="17" thickBot="1" x14ac:dyDescent="0.25">
      <c r="A629" s="192"/>
      <c r="B629" s="193"/>
      <c r="C629" s="218"/>
      <c r="D629" s="193"/>
      <c r="E629" s="226"/>
      <c r="F629" s="226"/>
      <c r="G629" s="226"/>
      <c r="H629" s="195"/>
      <c r="I629" s="195"/>
      <c r="J629" s="197"/>
      <c r="K629" s="334"/>
      <c r="L629" s="197"/>
      <c r="M629" s="198"/>
      <c r="N629" s="198"/>
      <c r="O629" s="198"/>
      <c r="P629" s="198"/>
      <c r="Q629" s="198"/>
      <c r="R629" s="198"/>
      <c r="S629" s="198"/>
      <c r="T629" s="198"/>
      <c r="U629" s="218"/>
      <c r="V629" s="218"/>
      <c r="W629" s="218"/>
      <c r="X629" s="218"/>
      <c r="Y629" s="218"/>
      <c r="Z629" s="218"/>
      <c r="AA629" s="218"/>
      <c r="AB629" s="218"/>
    </row>
    <row r="630" spans="1:28" ht="17" thickBot="1" x14ac:dyDescent="0.25">
      <c r="A630" s="192"/>
      <c r="B630" s="193"/>
      <c r="C630" s="218"/>
      <c r="D630" s="193"/>
      <c r="E630" s="226"/>
      <c r="F630" s="226"/>
      <c r="G630" s="226"/>
      <c r="H630" s="195"/>
      <c r="I630" s="195"/>
      <c r="J630" s="197"/>
      <c r="K630" s="334"/>
      <c r="L630" s="197"/>
      <c r="M630" s="198"/>
      <c r="N630" s="198"/>
      <c r="O630" s="198"/>
      <c r="P630" s="198"/>
      <c r="Q630" s="198"/>
      <c r="R630" s="198"/>
      <c r="S630" s="198"/>
      <c r="T630" s="198"/>
      <c r="U630" s="218"/>
      <c r="V630" s="218"/>
      <c r="W630" s="218"/>
      <c r="X630" s="218"/>
      <c r="Y630" s="218"/>
      <c r="Z630" s="218"/>
      <c r="AA630" s="218"/>
      <c r="AB630" s="218"/>
    </row>
    <row r="631" spans="1:28" ht="17" thickBot="1" x14ac:dyDescent="0.25">
      <c r="A631" s="192"/>
      <c r="B631" s="193"/>
      <c r="C631" s="218"/>
      <c r="D631" s="193"/>
      <c r="E631" s="226"/>
      <c r="F631" s="226"/>
      <c r="G631" s="226"/>
      <c r="H631" s="195"/>
      <c r="I631" s="195"/>
      <c r="J631" s="197"/>
      <c r="K631" s="334"/>
      <c r="L631" s="197"/>
      <c r="M631" s="198"/>
      <c r="N631" s="198"/>
      <c r="O631" s="198"/>
      <c r="P631" s="198"/>
      <c r="Q631" s="198"/>
      <c r="R631" s="198"/>
      <c r="S631" s="198"/>
      <c r="T631" s="198"/>
      <c r="U631" s="218"/>
      <c r="V631" s="218"/>
      <c r="W631" s="218"/>
      <c r="X631" s="218"/>
      <c r="Y631" s="218"/>
      <c r="Z631" s="218"/>
      <c r="AA631" s="218"/>
      <c r="AB631" s="218"/>
    </row>
    <row r="632" spans="1:28" ht="17" thickBot="1" x14ac:dyDescent="0.25">
      <c r="A632" s="192"/>
      <c r="B632" s="193"/>
      <c r="C632" s="218"/>
      <c r="D632" s="193"/>
      <c r="E632" s="226"/>
      <c r="F632" s="226"/>
      <c r="G632" s="226"/>
      <c r="H632" s="195"/>
      <c r="I632" s="195"/>
      <c r="J632" s="197"/>
      <c r="K632" s="334"/>
      <c r="L632" s="197"/>
      <c r="M632" s="198"/>
      <c r="N632" s="198"/>
      <c r="O632" s="198"/>
      <c r="P632" s="198"/>
      <c r="Q632" s="198"/>
      <c r="R632" s="198"/>
      <c r="S632" s="198"/>
      <c r="T632" s="198"/>
      <c r="U632" s="218"/>
      <c r="V632" s="218"/>
      <c r="W632" s="218"/>
      <c r="X632" s="218"/>
      <c r="Y632" s="218"/>
      <c r="Z632" s="218"/>
      <c r="AA632" s="218"/>
      <c r="AB632" s="218"/>
    </row>
    <row r="633" spans="1:28" ht="17" thickBot="1" x14ac:dyDescent="0.25">
      <c r="A633" s="192"/>
      <c r="B633" s="193"/>
      <c r="C633" s="218"/>
      <c r="D633" s="193"/>
      <c r="E633" s="226"/>
      <c r="F633" s="226"/>
      <c r="G633" s="226"/>
      <c r="H633" s="195"/>
      <c r="I633" s="195"/>
      <c r="J633" s="197"/>
      <c r="K633" s="334"/>
      <c r="L633" s="197"/>
      <c r="M633" s="198"/>
      <c r="N633" s="198"/>
      <c r="O633" s="198"/>
      <c r="P633" s="198"/>
      <c r="Q633" s="198"/>
      <c r="R633" s="198"/>
      <c r="S633" s="198"/>
      <c r="T633" s="198"/>
      <c r="U633" s="218"/>
      <c r="V633" s="218"/>
      <c r="W633" s="218"/>
      <c r="X633" s="218"/>
      <c r="Y633" s="218"/>
      <c r="Z633" s="218"/>
      <c r="AA633" s="218"/>
      <c r="AB633" s="218"/>
    </row>
    <row r="634" spans="1:28" ht="17" thickBot="1" x14ac:dyDescent="0.25">
      <c r="A634" s="192"/>
      <c r="B634" s="193"/>
      <c r="C634" s="218"/>
      <c r="D634" s="193"/>
      <c r="E634" s="226"/>
      <c r="F634" s="226"/>
      <c r="G634" s="226"/>
      <c r="H634" s="195"/>
      <c r="I634" s="195"/>
      <c r="J634" s="197"/>
      <c r="K634" s="334"/>
      <c r="L634" s="197"/>
      <c r="M634" s="198"/>
      <c r="N634" s="198"/>
      <c r="O634" s="198"/>
      <c r="P634" s="198"/>
      <c r="Q634" s="198"/>
      <c r="R634" s="198"/>
      <c r="S634" s="198"/>
      <c r="T634" s="198"/>
      <c r="U634" s="218"/>
      <c r="V634" s="218"/>
      <c r="W634" s="218"/>
      <c r="X634" s="218"/>
      <c r="Y634" s="218"/>
      <c r="Z634" s="218"/>
      <c r="AA634" s="218"/>
      <c r="AB634" s="218"/>
    </row>
    <row r="635" spans="1:28" ht="17" thickBot="1" x14ac:dyDescent="0.25">
      <c r="A635" s="192"/>
      <c r="B635" s="193"/>
      <c r="C635" s="218"/>
      <c r="D635" s="193"/>
      <c r="E635" s="226"/>
      <c r="F635" s="226"/>
      <c r="G635" s="226"/>
      <c r="H635" s="195"/>
      <c r="I635" s="195"/>
      <c r="J635" s="197"/>
      <c r="K635" s="334"/>
      <c r="L635" s="197"/>
      <c r="M635" s="198"/>
      <c r="N635" s="198"/>
      <c r="O635" s="198"/>
      <c r="P635" s="198"/>
      <c r="Q635" s="198"/>
      <c r="R635" s="198"/>
      <c r="S635" s="198"/>
      <c r="T635" s="198"/>
      <c r="U635" s="218"/>
      <c r="V635" s="218"/>
      <c r="W635" s="218"/>
      <c r="X635" s="218"/>
      <c r="Y635" s="218"/>
      <c r="Z635" s="218"/>
      <c r="AA635" s="218"/>
      <c r="AB635" s="218"/>
    </row>
    <row r="636" spans="1:28" ht="17" thickBot="1" x14ac:dyDescent="0.25">
      <c r="A636" s="192"/>
      <c r="B636" s="193"/>
      <c r="C636" s="218"/>
      <c r="D636" s="193"/>
      <c r="E636" s="226"/>
      <c r="F636" s="226"/>
      <c r="G636" s="226"/>
      <c r="H636" s="195"/>
      <c r="I636" s="195"/>
      <c r="J636" s="197"/>
      <c r="K636" s="334"/>
      <c r="L636" s="197"/>
      <c r="M636" s="198"/>
      <c r="N636" s="198"/>
      <c r="O636" s="198"/>
      <c r="P636" s="198"/>
      <c r="Q636" s="198"/>
      <c r="R636" s="198"/>
      <c r="S636" s="198"/>
      <c r="T636" s="198"/>
      <c r="U636" s="218"/>
      <c r="V636" s="218"/>
      <c r="W636" s="218"/>
      <c r="X636" s="218"/>
      <c r="Y636" s="218"/>
      <c r="Z636" s="218"/>
      <c r="AA636" s="218"/>
      <c r="AB636" s="218"/>
    </row>
    <row r="637" spans="1:28" ht="17" thickBot="1" x14ac:dyDescent="0.25">
      <c r="A637" s="192"/>
      <c r="B637" s="193"/>
      <c r="C637" s="218"/>
      <c r="D637" s="193"/>
      <c r="E637" s="226"/>
      <c r="F637" s="226"/>
      <c r="G637" s="226"/>
      <c r="H637" s="195"/>
      <c r="I637" s="195"/>
      <c r="J637" s="197"/>
      <c r="K637" s="334"/>
      <c r="L637" s="197"/>
      <c r="M637" s="198"/>
      <c r="N637" s="198"/>
      <c r="O637" s="198"/>
      <c r="P637" s="198"/>
      <c r="Q637" s="198"/>
      <c r="R637" s="198"/>
      <c r="S637" s="198"/>
      <c r="T637" s="198"/>
      <c r="U637" s="218"/>
      <c r="V637" s="218"/>
      <c r="W637" s="218"/>
      <c r="X637" s="218"/>
      <c r="Y637" s="218"/>
      <c r="Z637" s="218"/>
      <c r="AA637" s="218"/>
      <c r="AB637" s="218"/>
    </row>
    <row r="638" spans="1:28" ht="17" thickBot="1" x14ac:dyDescent="0.25">
      <c r="A638" s="192"/>
      <c r="B638" s="193"/>
      <c r="C638" s="218"/>
      <c r="D638" s="193"/>
      <c r="E638" s="226"/>
      <c r="F638" s="226"/>
      <c r="G638" s="226"/>
      <c r="H638" s="195"/>
      <c r="I638" s="195"/>
      <c r="J638" s="197"/>
      <c r="K638" s="334"/>
      <c r="L638" s="197"/>
      <c r="M638" s="198"/>
      <c r="N638" s="198"/>
      <c r="O638" s="198"/>
      <c r="P638" s="198"/>
      <c r="Q638" s="198"/>
      <c r="R638" s="198"/>
      <c r="S638" s="198"/>
      <c r="T638" s="198"/>
      <c r="U638" s="218"/>
      <c r="V638" s="218"/>
      <c r="W638" s="218"/>
      <c r="X638" s="218"/>
      <c r="Y638" s="218"/>
      <c r="Z638" s="218"/>
      <c r="AA638" s="218"/>
      <c r="AB638" s="218"/>
    </row>
    <row r="639" spans="1:28" ht="17" thickBot="1" x14ac:dyDescent="0.25">
      <c r="A639" s="192"/>
      <c r="B639" s="193"/>
      <c r="C639" s="218"/>
      <c r="D639" s="193"/>
      <c r="E639" s="226"/>
      <c r="F639" s="226"/>
      <c r="G639" s="226"/>
      <c r="H639" s="195"/>
      <c r="I639" s="195"/>
      <c r="J639" s="197"/>
      <c r="K639" s="334"/>
      <c r="L639" s="197"/>
      <c r="M639" s="198"/>
      <c r="N639" s="198"/>
      <c r="O639" s="198"/>
      <c r="P639" s="198"/>
      <c r="Q639" s="198"/>
      <c r="R639" s="198"/>
      <c r="S639" s="198"/>
      <c r="T639" s="198"/>
      <c r="U639" s="218"/>
      <c r="V639" s="218"/>
      <c r="W639" s="218"/>
      <c r="X639" s="218"/>
      <c r="Y639" s="218"/>
      <c r="Z639" s="218"/>
      <c r="AA639" s="218"/>
      <c r="AB639" s="218"/>
    </row>
    <row r="640" spans="1:28" ht="17" thickBot="1" x14ac:dyDescent="0.25">
      <c r="A640" s="192"/>
      <c r="B640" s="193"/>
      <c r="C640" s="218"/>
      <c r="D640" s="193"/>
      <c r="E640" s="226"/>
      <c r="F640" s="226"/>
      <c r="G640" s="226"/>
      <c r="H640" s="195"/>
      <c r="I640" s="195"/>
      <c r="J640" s="197"/>
      <c r="K640" s="334"/>
      <c r="L640" s="197"/>
      <c r="M640" s="198"/>
      <c r="N640" s="198"/>
      <c r="O640" s="198"/>
      <c r="P640" s="198"/>
      <c r="Q640" s="198"/>
      <c r="R640" s="198"/>
      <c r="S640" s="198"/>
      <c r="T640" s="198"/>
      <c r="U640" s="218"/>
      <c r="V640" s="218"/>
      <c r="W640" s="218"/>
      <c r="X640" s="218"/>
      <c r="Y640" s="218"/>
      <c r="Z640" s="218"/>
      <c r="AA640" s="218"/>
      <c r="AB640" s="218"/>
    </row>
    <row r="641" spans="1:28" ht="17" thickBot="1" x14ac:dyDescent="0.25">
      <c r="A641" s="192"/>
      <c r="B641" s="193"/>
      <c r="C641" s="218"/>
      <c r="D641" s="193"/>
      <c r="E641" s="226"/>
      <c r="F641" s="226"/>
      <c r="G641" s="226"/>
      <c r="H641" s="195"/>
      <c r="I641" s="195"/>
      <c r="J641" s="197"/>
      <c r="K641" s="334"/>
      <c r="L641" s="197"/>
      <c r="M641" s="198"/>
      <c r="N641" s="198"/>
      <c r="O641" s="198"/>
      <c r="P641" s="198"/>
      <c r="Q641" s="198"/>
      <c r="R641" s="198"/>
      <c r="S641" s="198"/>
      <c r="T641" s="198"/>
      <c r="U641" s="218"/>
      <c r="V641" s="218"/>
      <c r="W641" s="218"/>
      <c r="X641" s="218"/>
      <c r="Y641" s="218"/>
      <c r="Z641" s="218"/>
      <c r="AA641" s="218"/>
      <c r="AB641" s="218"/>
    </row>
    <row r="642" spans="1:28" ht="17" thickBot="1" x14ac:dyDescent="0.25">
      <c r="A642" s="192"/>
      <c r="B642" s="193"/>
      <c r="C642" s="218"/>
      <c r="D642" s="193"/>
      <c r="E642" s="226"/>
      <c r="F642" s="226"/>
      <c r="G642" s="226"/>
      <c r="H642" s="195"/>
      <c r="I642" s="195"/>
      <c r="J642" s="197"/>
      <c r="K642" s="334"/>
      <c r="L642" s="197"/>
      <c r="M642" s="198"/>
      <c r="N642" s="198"/>
      <c r="O642" s="198"/>
      <c r="P642" s="198"/>
      <c r="Q642" s="198"/>
      <c r="R642" s="198"/>
      <c r="S642" s="198"/>
      <c r="T642" s="198"/>
      <c r="U642" s="218"/>
      <c r="V642" s="218"/>
      <c r="W642" s="218"/>
      <c r="X642" s="218"/>
      <c r="Y642" s="218"/>
      <c r="Z642" s="218"/>
      <c r="AA642" s="218"/>
      <c r="AB642" s="218"/>
    </row>
    <row r="643" spans="1:28" ht="17" thickBot="1" x14ac:dyDescent="0.25">
      <c r="A643" s="192"/>
      <c r="B643" s="193"/>
      <c r="C643" s="218"/>
      <c r="D643" s="193"/>
      <c r="E643" s="226"/>
      <c r="F643" s="226"/>
      <c r="G643" s="226"/>
      <c r="H643" s="195"/>
      <c r="I643" s="195"/>
      <c r="J643" s="197"/>
      <c r="K643" s="334"/>
      <c r="L643" s="197"/>
      <c r="M643" s="198"/>
      <c r="N643" s="198"/>
      <c r="O643" s="198"/>
      <c r="P643" s="198"/>
      <c r="Q643" s="198"/>
      <c r="R643" s="198"/>
      <c r="S643" s="198"/>
      <c r="T643" s="198"/>
      <c r="U643" s="218"/>
      <c r="V643" s="218"/>
      <c r="W643" s="218"/>
      <c r="X643" s="218"/>
      <c r="Y643" s="218"/>
      <c r="Z643" s="218"/>
      <c r="AA643" s="218"/>
      <c r="AB643" s="218"/>
    </row>
    <row r="644" spans="1:28" ht="17" thickBot="1" x14ac:dyDescent="0.25">
      <c r="A644" s="192"/>
      <c r="B644" s="193"/>
      <c r="C644" s="218"/>
      <c r="D644" s="193"/>
      <c r="E644" s="226"/>
      <c r="F644" s="226"/>
      <c r="G644" s="226"/>
      <c r="H644" s="195"/>
      <c r="I644" s="195"/>
      <c r="J644" s="197"/>
      <c r="K644" s="334"/>
      <c r="L644" s="197"/>
      <c r="M644" s="198"/>
      <c r="N644" s="198"/>
      <c r="O644" s="198"/>
      <c r="P644" s="198"/>
      <c r="Q644" s="198"/>
      <c r="R644" s="198"/>
      <c r="S644" s="198"/>
      <c r="T644" s="198"/>
      <c r="U644" s="218"/>
      <c r="V644" s="218"/>
      <c r="W644" s="218"/>
      <c r="X644" s="218"/>
      <c r="Y644" s="218"/>
      <c r="Z644" s="218"/>
      <c r="AA644" s="218"/>
      <c r="AB644" s="218"/>
    </row>
    <row r="645" spans="1:28" ht="17" thickBot="1" x14ac:dyDescent="0.25">
      <c r="A645" s="192"/>
      <c r="B645" s="193"/>
      <c r="C645" s="218"/>
      <c r="D645" s="193"/>
      <c r="E645" s="226"/>
      <c r="F645" s="226"/>
      <c r="G645" s="226"/>
      <c r="H645" s="195"/>
      <c r="I645" s="195"/>
      <c r="J645" s="197"/>
      <c r="K645" s="334"/>
      <c r="L645" s="197"/>
      <c r="M645" s="198"/>
      <c r="N645" s="198"/>
      <c r="O645" s="198"/>
      <c r="P645" s="198"/>
      <c r="Q645" s="198"/>
      <c r="R645" s="198"/>
      <c r="S645" s="198"/>
      <c r="T645" s="198"/>
      <c r="U645" s="218"/>
      <c r="V645" s="218"/>
      <c r="W645" s="218"/>
      <c r="X645" s="218"/>
      <c r="Y645" s="218"/>
      <c r="Z645" s="218"/>
      <c r="AA645" s="218"/>
      <c r="AB645" s="218"/>
    </row>
    <row r="646" spans="1:28" ht="17" thickBot="1" x14ac:dyDescent="0.25">
      <c r="A646" s="192"/>
      <c r="B646" s="193"/>
      <c r="C646" s="218"/>
      <c r="D646" s="193"/>
      <c r="E646" s="226"/>
      <c r="F646" s="226"/>
      <c r="G646" s="226"/>
      <c r="H646" s="195"/>
      <c r="I646" s="195"/>
      <c r="J646" s="197"/>
      <c r="K646" s="334"/>
      <c r="L646" s="197"/>
      <c r="M646" s="198"/>
      <c r="N646" s="198"/>
      <c r="O646" s="198"/>
      <c r="P646" s="198"/>
      <c r="Q646" s="198"/>
      <c r="R646" s="198"/>
      <c r="S646" s="198"/>
      <c r="T646" s="198"/>
      <c r="U646" s="218"/>
      <c r="V646" s="218"/>
      <c r="W646" s="218"/>
      <c r="X646" s="218"/>
      <c r="Y646" s="218"/>
      <c r="Z646" s="218"/>
      <c r="AA646" s="218"/>
      <c r="AB646" s="218"/>
    </row>
    <row r="647" spans="1:28" ht="17" thickBot="1" x14ac:dyDescent="0.25">
      <c r="A647" s="192"/>
      <c r="B647" s="193"/>
      <c r="C647" s="218"/>
      <c r="D647" s="193"/>
      <c r="E647" s="226"/>
      <c r="F647" s="226"/>
      <c r="G647" s="226"/>
      <c r="H647" s="195"/>
      <c r="I647" s="195"/>
      <c r="J647" s="197"/>
      <c r="K647" s="334"/>
      <c r="L647" s="197"/>
      <c r="M647" s="198"/>
      <c r="N647" s="198"/>
      <c r="O647" s="198"/>
      <c r="P647" s="198"/>
      <c r="Q647" s="198"/>
      <c r="R647" s="198"/>
      <c r="S647" s="198"/>
      <c r="T647" s="198"/>
      <c r="U647" s="218"/>
      <c r="V647" s="218"/>
      <c r="W647" s="218"/>
      <c r="X647" s="218"/>
      <c r="Y647" s="218"/>
      <c r="Z647" s="218"/>
      <c r="AA647" s="218"/>
      <c r="AB647" s="218"/>
    </row>
    <row r="648" spans="1:28" ht="17" thickBot="1" x14ac:dyDescent="0.25">
      <c r="A648" s="192"/>
      <c r="B648" s="193"/>
      <c r="C648" s="218"/>
      <c r="D648" s="193"/>
      <c r="E648" s="226"/>
      <c r="F648" s="226"/>
      <c r="G648" s="226"/>
      <c r="H648" s="195"/>
      <c r="I648" s="195"/>
      <c r="J648" s="197"/>
      <c r="K648" s="334"/>
      <c r="L648" s="197"/>
      <c r="M648" s="198"/>
      <c r="N648" s="198"/>
      <c r="O648" s="198"/>
      <c r="P648" s="198"/>
      <c r="Q648" s="198"/>
      <c r="R648" s="198"/>
      <c r="S648" s="198"/>
      <c r="T648" s="198"/>
      <c r="U648" s="218"/>
      <c r="V648" s="218"/>
      <c r="W648" s="218"/>
      <c r="X648" s="218"/>
      <c r="Y648" s="218"/>
      <c r="Z648" s="218"/>
      <c r="AA648" s="218"/>
      <c r="AB648" s="218"/>
    </row>
    <row r="649" spans="1:28" ht="17" thickBot="1" x14ac:dyDescent="0.25">
      <c r="A649" s="192"/>
      <c r="B649" s="193"/>
      <c r="C649" s="218"/>
      <c r="D649" s="193"/>
      <c r="E649" s="226"/>
      <c r="F649" s="226"/>
      <c r="G649" s="226"/>
      <c r="H649" s="195"/>
      <c r="I649" s="195"/>
      <c r="J649" s="197"/>
      <c r="K649" s="334"/>
      <c r="L649" s="197"/>
      <c r="M649" s="198"/>
      <c r="N649" s="198"/>
      <c r="O649" s="198"/>
      <c r="P649" s="198"/>
      <c r="Q649" s="198"/>
      <c r="R649" s="198"/>
      <c r="S649" s="198"/>
      <c r="T649" s="198"/>
      <c r="U649" s="218"/>
      <c r="V649" s="218"/>
      <c r="W649" s="218"/>
      <c r="X649" s="218"/>
      <c r="Y649" s="218"/>
      <c r="Z649" s="218"/>
      <c r="AA649" s="218"/>
      <c r="AB649" s="218"/>
    </row>
    <row r="650" spans="1:28" ht="17" thickBot="1" x14ac:dyDescent="0.25">
      <c r="A650" s="192"/>
      <c r="B650" s="193"/>
      <c r="C650" s="218"/>
      <c r="D650" s="193"/>
      <c r="E650" s="226"/>
      <c r="F650" s="226"/>
      <c r="G650" s="226"/>
      <c r="H650" s="195"/>
      <c r="I650" s="195"/>
      <c r="J650" s="197"/>
      <c r="K650" s="334"/>
      <c r="L650" s="197"/>
      <c r="M650" s="198"/>
      <c r="N650" s="198"/>
      <c r="O650" s="198"/>
      <c r="P650" s="198"/>
      <c r="Q650" s="198"/>
      <c r="R650" s="198"/>
      <c r="S650" s="198"/>
      <c r="T650" s="198"/>
      <c r="U650" s="218"/>
      <c r="V650" s="218"/>
      <c r="W650" s="218"/>
      <c r="X650" s="218"/>
      <c r="Y650" s="218"/>
      <c r="Z650" s="218"/>
      <c r="AA650" s="218"/>
      <c r="AB650" s="218"/>
    </row>
    <row r="651" spans="1:28" ht="17" thickBot="1" x14ac:dyDescent="0.25">
      <c r="A651" s="192"/>
      <c r="B651" s="193"/>
      <c r="C651" s="218"/>
      <c r="D651" s="193"/>
      <c r="E651" s="226"/>
      <c r="F651" s="226"/>
      <c r="G651" s="226"/>
      <c r="H651" s="195"/>
      <c r="I651" s="195"/>
      <c r="J651" s="197"/>
      <c r="K651" s="334"/>
      <c r="L651" s="197"/>
      <c r="M651" s="198"/>
      <c r="N651" s="198"/>
      <c r="O651" s="198"/>
      <c r="P651" s="198"/>
      <c r="Q651" s="198"/>
      <c r="R651" s="198"/>
      <c r="S651" s="198"/>
      <c r="T651" s="198"/>
      <c r="U651" s="218"/>
      <c r="V651" s="218"/>
      <c r="W651" s="218"/>
      <c r="X651" s="218"/>
      <c r="Y651" s="218"/>
      <c r="Z651" s="218"/>
      <c r="AA651" s="218"/>
      <c r="AB651" s="218"/>
    </row>
    <row r="652" spans="1:28" ht="17" thickBot="1" x14ac:dyDescent="0.25">
      <c r="A652" s="192"/>
      <c r="B652" s="193"/>
      <c r="C652" s="218"/>
      <c r="D652" s="193"/>
      <c r="E652" s="226"/>
      <c r="F652" s="226"/>
      <c r="G652" s="226"/>
      <c r="H652" s="195"/>
      <c r="I652" s="195"/>
      <c r="J652" s="197"/>
      <c r="K652" s="334"/>
      <c r="L652" s="197"/>
      <c r="M652" s="198"/>
      <c r="N652" s="198"/>
      <c r="O652" s="198"/>
      <c r="P652" s="198"/>
      <c r="Q652" s="198"/>
      <c r="R652" s="198"/>
      <c r="S652" s="198"/>
      <c r="T652" s="198"/>
      <c r="U652" s="218"/>
      <c r="V652" s="218"/>
      <c r="W652" s="218"/>
      <c r="X652" s="218"/>
      <c r="Y652" s="218"/>
      <c r="Z652" s="218"/>
      <c r="AA652" s="218"/>
      <c r="AB652" s="218"/>
    </row>
    <row r="653" spans="1:28" ht="17" thickBot="1" x14ac:dyDescent="0.25">
      <c r="A653" s="192"/>
      <c r="B653" s="193"/>
      <c r="C653" s="218"/>
      <c r="D653" s="193"/>
      <c r="E653" s="226"/>
      <c r="F653" s="226"/>
      <c r="G653" s="226"/>
      <c r="H653" s="195"/>
      <c r="I653" s="195"/>
      <c r="J653" s="197"/>
      <c r="K653" s="334"/>
      <c r="L653" s="197"/>
      <c r="M653" s="198"/>
      <c r="N653" s="198"/>
      <c r="O653" s="198"/>
      <c r="P653" s="198"/>
      <c r="Q653" s="198"/>
      <c r="R653" s="198"/>
      <c r="S653" s="198"/>
      <c r="T653" s="198"/>
      <c r="U653" s="218"/>
      <c r="V653" s="218"/>
      <c r="W653" s="218"/>
      <c r="X653" s="218"/>
      <c r="Y653" s="218"/>
      <c r="Z653" s="218"/>
      <c r="AA653" s="218"/>
      <c r="AB653" s="218"/>
    </row>
    <row r="654" spans="1:28" ht="17" thickBot="1" x14ac:dyDescent="0.25">
      <c r="A654" s="192"/>
      <c r="B654" s="193"/>
      <c r="C654" s="218"/>
      <c r="D654" s="193"/>
      <c r="E654" s="226"/>
      <c r="F654" s="226"/>
      <c r="G654" s="226"/>
      <c r="H654" s="195"/>
      <c r="I654" s="195"/>
      <c r="J654" s="197"/>
      <c r="K654" s="334"/>
      <c r="L654" s="197"/>
      <c r="M654" s="198"/>
      <c r="N654" s="198"/>
      <c r="O654" s="198"/>
      <c r="P654" s="198"/>
      <c r="Q654" s="198"/>
      <c r="R654" s="198"/>
      <c r="S654" s="198"/>
      <c r="T654" s="198"/>
      <c r="U654" s="218"/>
      <c r="V654" s="218"/>
      <c r="W654" s="218"/>
      <c r="X654" s="218"/>
      <c r="Y654" s="218"/>
      <c r="Z654" s="218"/>
      <c r="AA654" s="218"/>
      <c r="AB654" s="218"/>
    </row>
    <row r="655" spans="1:28" ht="17" thickBot="1" x14ac:dyDescent="0.25">
      <c r="A655" s="192"/>
      <c r="B655" s="193"/>
      <c r="C655" s="218"/>
      <c r="D655" s="193"/>
      <c r="E655" s="226"/>
      <c r="F655" s="226"/>
      <c r="G655" s="226"/>
      <c r="H655" s="195"/>
      <c r="I655" s="195"/>
      <c r="J655" s="197"/>
      <c r="K655" s="334"/>
      <c r="L655" s="197"/>
      <c r="M655" s="198"/>
      <c r="N655" s="198"/>
      <c r="O655" s="198"/>
      <c r="P655" s="198"/>
      <c r="Q655" s="198"/>
      <c r="R655" s="198"/>
      <c r="S655" s="198"/>
      <c r="T655" s="198"/>
      <c r="U655" s="218"/>
      <c r="V655" s="218"/>
      <c r="W655" s="218"/>
      <c r="X655" s="218"/>
      <c r="Y655" s="218"/>
      <c r="Z655" s="218"/>
      <c r="AA655" s="218"/>
      <c r="AB655" s="218"/>
    </row>
    <row r="656" spans="1:28" ht="17" thickBot="1" x14ac:dyDescent="0.25">
      <c r="A656" s="192"/>
      <c r="B656" s="193"/>
      <c r="C656" s="218"/>
      <c r="D656" s="193"/>
      <c r="E656" s="226"/>
      <c r="F656" s="226"/>
      <c r="G656" s="226"/>
      <c r="H656" s="195"/>
      <c r="I656" s="195"/>
      <c r="J656" s="197"/>
      <c r="K656" s="334"/>
      <c r="L656" s="197"/>
      <c r="M656" s="198"/>
      <c r="N656" s="198"/>
      <c r="O656" s="198"/>
      <c r="P656" s="198"/>
      <c r="Q656" s="198"/>
      <c r="R656" s="198"/>
      <c r="S656" s="198"/>
      <c r="T656" s="198"/>
      <c r="U656" s="218"/>
      <c r="V656" s="218"/>
      <c r="W656" s="218"/>
      <c r="X656" s="218"/>
      <c r="Y656" s="218"/>
      <c r="Z656" s="218"/>
      <c r="AA656" s="218"/>
      <c r="AB656" s="218"/>
    </row>
    <row r="657" spans="1:28" ht="17" thickBot="1" x14ac:dyDescent="0.25">
      <c r="A657" s="192"/>
      <c r="B657" s="193"/>
      <c r="C657" s="218"/>
      <c r="D657" s="193"/>
      <c r="E657" s="226"/>
      <c r="F657" s="226"/>
      <c r="G657" s="226"/>
      <c r="H657" s="195"/>
      <c r="I657" s="195"/>
      <c r="J657" s="197"/>
      <c r="K657" s="334"/>
      <c r="L657" s="197"/>
      <c r="M657" s="198"/>
      <c r="N657" s="198"/>
      <c r="O657" s="198"/>
      <c r="P657" s="198"/>
      <c r="Q657" s="198"/>
      <c r="R657" s="198"/>
      <c r="S657" s="198"/>
      <c r="T657" s="198"/>
      <c r="U657" s="218"/>
      <c r="V657" s="218"/>
      <c r="W657" s="218"/>
      <c r="X657" s="218"/>
      <c r="Y657" s="218"/>
      <c r="Z657" s="218"/>
      <c r="AA657" s="218"/>
      <c r="AB657" s="218"/>
    </row>
    <row r="658" spans="1:28" ht="17" thickBot="1" x14ac:dyDescent="0.25">
      <c r="A658" s="192"/>
      <c r="B658" s="193"/>
      <c r="C658" s="218"/>
      <c r="D658" s="193"/>
      <c r="E658" s="226"/>
      <c r="F658" s="226"/>
      <c r="G658" s="226"/>
      <c r="H658" s="195"/>
      <c r="I658" s="195"/>
      <c r="J658" s="197"/>
      <c r="K658" s="334"/>
      <c r="L658" s="197"/>
      <c r="M658" s="198"/>
      <c r="N658" s="198"/>
      <c r="O658" s="198"/>
      <c r="P658" s="198"/>
      <c r="Q658" s="198"/>
      <c r="R658" s="198"/>
      <c r="S658" s="198"/>
      <c r="T658" s="198"/>
      <c r="U658" s="218"/>
      <c r="V658" s="218"/>
      <c r="W658" s="218"/>
      <c r="X658" s="218"/>
      <c r="Y658" s="218"/>
      <c r="Z658" s="218"/>
      <c r="AA658" s="218"/>
      <c r="AB658" s="218"/>
    </row>
    <row r="659" spans="1:28" ht="17" thickBot="1" x14ac:dyDescent="0.25">
      <c r="A659" s="192"/>
      <c r="B659" s="193"/>
      <c r="C659" s="218"/>
      <c r="D659" s="193"/>
      <c r="E659" s="226"/>
      <c r="F659" s="226"/>
      <c r="G659" s="226"/>
      <c r="H659" s="195"/>
      <c r="I659" s="195"/>
      <c r="J659" s="197"/>
      <c r="K659" s="334"/>
      <c r="L659" s="197"/>
      <c r="M659" s="198"/>
      <c r="N659" s="198"/>
      <c r="O659" s="198"/>
      <c r="P659" s="198"/>
      <c r="Q659" s="198"/>
      <c r="R659" s="198"/>
      <c r="S659" s="198"/>
      <c r="T659" s="198"/>
      <c r="U659" s="218"/>
      <c r="V659" s="218"/>
      <c r="W659" s="218"/>
      <c r="X659" s="218"/>
      <c r="Y659" s="218"/>
      <c r="Z659" s="218"/>
      <c r="AA659" s="218"/>
      <c r="AB659" s="218"/>
    </row>
    <row r="660" spans="1:28" ht="17" thickBot="1" x14ac:dyDescent="0.25">
      <c r="A660" s="192"/>
      <c r="B660" s="193"/>
      <c r="C660" s="218"/>
      <c r="D660" s="193"/>
      <c r="E660" s="226"/>
      <c r="F660" s="226"/>
      <c r="G660" s="226"/>
      <c r="H660" s="195"/>
      <c r="I660" s="195"/>
      <c r="J660" s="197"/>
      <c r="K660" s="334"/>
      <c r="L660" s="197"/>
      <c r="M660" s="198"/>
      <c r="N660" s="198"/>
      <c r="O660" s="198"/>
      <c r="P660" s="198"/>
      <c r="Q660" s="198"/>
      <c r="R660" s="198"/>
      <c r="S660" s="198"/>
      <c r="T660" s="198"/>
      <c r="U660" s="218"/>
      <c r="V660" s="218"/>
      <c r="W660" s="218"/>
      <c r="X660" s="218"/>
      <c r="Y660" s="218"/>
      <c r="Z660" s="218"/>
      <c r="AA660" s="218"/>
      <c r="AB660" s="218"/>
    </row>
    <row r="661" spans="1:28" ht="17" thickBot="1" x14ac:dyDescent="0.25">
      <c r="A661" s="192"/>
      <c r="B661" s="193"/>
      <c r="C661" s="218"/>
      <c r="D661" s="193"/>
      <c r="E661" s="226"/>
      <c r="F661" s="226"/>
      <c r="G661" s="226"/>
      <c r="H661" s="195"/>
      <c r="I661" s="195"/>
      <c r="J661" s="197"/>
      <c r="K661" s="334"/>
      <c r="L661" s="197"/>
      <c r="M661" s="198"/>
      <c r="N661" s="198"/>
      <c r="O661" s="198"/>
      <c r="P661" s="198"/>
      <c r="Q661" s="198"/>
      <c r="R661" s="198"/>
      <c r="S661" s="198"/>
      <c r="T661" s="198"/>
      <c r="U661" s="218"/>
      <c r="V661" s="218"/>
      <c r="W661" s="218"/>
      <c r="X661" s="218"/>
      <c r="Y661" s="218"/>
      <c r="Z661" s="218"/>
      <c r="AA661" s="218"/>
      <c r="AB661" s="218"/>
    </row>
    <row r="662" spans="1:28" ht="17" thickBot="1" x14ac:dyDescent="0.25">
      <c r="A662" s="192"/>
      <c r="B662" s="193"/>
      <c r="C662" s="218"/>
      <c r="D662" s="193"/>
      <c r="E662" s="226"/>
      <c r="F662" s="226"/>
      <c r="G662" s="226"/>
      <c r="H662" s="195"/>
      <c r="I662" s="195"/>
      <c r="J662" s="197"/>
      <c r="K662" s="334"/>
      <c r="L662" s="197"/>
      <c r="M662" s="198"/>
      <c r="N662" s="198"/>
      <c r="O662" s="198"/>
      <c r="P662" s="198"/>
      <c r="Q662" s="198"/>
      <c r="R662" s="198"/>
      <c r="S662" s="198"/>
      <c r="T662" s="198"/>
      <c r="U662" s="218"/>
      <c r="V662" s="218"/>
      <c r="W662" s="218"/>
      <c r="X662" s="218"/>
      <c r="Y662" s="218"/>
      <c r="Z662" s="218"/>
      <c r="AA662" s="218"/>
      <c r="AB662" s="218"/>
    </row>
    <row r="663" spans="1:28" ht="17" thickBot="1" x14ac:dyDescent="0.25">
      <c r="A663" s="192"/>
      <c r="B663" s="193"/>
      <c r="C663" s="218"/>
      <c r="D663" s="193"/>
      <c r="E663" s="226"/>
      <c r="F663" s="226"/>
      <c r="G663" s="226"/>
      <c r="H663" s="195"/>
      <c r="I663" s="195"/>
      <c r="J663" s="197"/>
      <c r="K663" s="334"/>
      <c r="L663" s="197"/>
      <c r="M663" s="198"/>
      <c r="N663" s="198"/>
      <c r="O663" s="198"/>
      <c r="P663" s="198"/>
      <c r="Q663" s="198"/>
      <c r="R663" s="198"/>
      <c r="S663" s="198"/>
      <c r="T663" s="198"/>
      <c r="U663" s="218"/>
      <c r="V663" s="218"/>
      <c r="W663" s="218"/>
      <c r="X663" s="218"/>
      <c r="Y663" s="218"/>
      <c r="Z663" s="218"/>
      <c r="AA663" s="218"/>
      <c r="AB663" s="218"/>
    </row>
    <row r="664" spans="1:28" ht="17" thickBot="1" x14ac:dyDescent="0.25">
      <c r="A664" s="192"/>
      <c r="B664" s="193"/>
      <c r="C664" s="218"/>
      <c r="D664" s="193"/>
      <c r="E664" s="226"/>
      <c r="F664" s="226"/>
      <c r="G664" s="226"/>
      <c r="H664" s="195"/>
      <c r="I664" s="195"/>
      <c r="J664" s="197"/>
      <c r="K664" s="334"/>
      <c r="L664" s="197"/>
      <c r="M664" s="198"/>
      <c r="N664" s="198"/>
      <c r="O664" s="198"/>
      <c r="P664" s="198"/>
      <c r="Q664" s="198"/>
      <c r="R664" s="198"/>
      <c r="S664" s="198"/>
      <c r="T664" s="198"/>
      <c r="U664" s="218"/>
      <c r="V664" s="218"/>
      <c r="W664" s="218"/>
      <c r="X664" s="218"/>
      <c r="Y664" s="218"/>
      <c r="Z664" s="218"/>
      <c r="AA664" s="218"/>
      <c r="AB664" s="218"/>
    </row>
    <row r="665" spans="1:28" ht="17" thickBot="1" x14ac:dyDescent="0.25">
      <c r="A665" s="192"/>
      <c r="B665" s="193"/>
      <c r="C665" s="218"/>
      <c r="D665" s="193"/>
      <c r="E665" s="226"/>
      <c r="F665" s="226"/>
      <c r="G665" s="226"/>
      <c r="H665" s="195"/>
      <c r="I665" s="195"/>
      <c r="J665" s="197"/>
      <c r="K665" s="334"/>
      <c r="L665" s="197"/>
      <c r="M665" s="198"/>
      <c r="N665" s="198"/>
      <c r="O665" s="198"/>
      <c r="P665" s="198"/>
      <c r="Q665" s="198"/>
      <c r="R665" s="198"/>
      <c r="S665" s="198"/>
      <c r="T665" s="198"/>
      <c r="U665" s="218"/>
      <c r="V665" s="218"/>
      <c r="W665" s="218"/>
      <c r="X665" s="218"/>
      <c r="Y665" s="218"/>
      <c r="Z665" s="218"/>
      <c r="AA665" s="218"/>
      <c r="AB665" s="218"/>
    </row>
    <row r="666" spans="1:28" ht="17" thickBot="1" x14ac:dyDescent="0.25">
      <c r="A666" s="192"/>
      <c r="B666" s="193"/>
      <c r="C666" s="218"/>
      <c r="D666" s="193"/>
      <c r="E666" s="226"/>
      <c r="F666" s="226"/>
      <c r="G666" s="226"/>
      <c r="H666" s="195"/>
      <c r="I666" s="195"/>
      <c r="J666" s="197"/>
      <c r="K666" s="334"/>
      <c r="L666" s="197"/>
      <c r="M666" s="198"/>
      <c r="N666" s="198"/>
      <c r="O666" s="198"/>
      <c r="P666" s="198"/>
      <c r="Q666" s="198"/>
      <c r="R666" s="198"/>
      <c r="S666" s="198"/>
      <c r="T666" s="198"/>
      <c r="U666" s="218"/>
      <c r="V666" s="218"/>
      <c r="W666" s="218"/>
      <c r="X666" s="218"/>
      <c r="Y666" s="218"/>
      <c r="Z666" s="218"/>
      <c r="AA666" s="218"/>
      <c r="AB666" s="218"/>
    </row>
    <row r="667" spans="1:28" ht="17" thickBot="1" x14ac:dyDescent="0.25">
      <c r="A667" s="192"/>
      <c r="B667" s="193"/>
      <c r="C667" s="218"/>
      <c r="D667" s="193"/>
      <c r="E667" s="226"/>
      <c r="F667" s="226"/>
      <c r="G667" s="226"/>
      <c r="H667" s="195"/>
      <c r="I667" s="195"/>
      <c r="J667" s="197"/>
      <c r="K667" s="334"/>
      <c r="L667" s="197"/>
      <c r="M667" s="198"/>
      <c r="N667" s="198"/>
      <c r="O667" s="198"/>
      <c r="P667" s="198"/>
      <c r="Q667" s="198"/>
      <c r="R667" s="198"/>
      <c r="S667" s="198"/>
      <c r="T667" s="198"/>
      <c r="U667" s="218"/>
      <c r="V667" s="218"/>
      <c r="W667" s="218"/>
      <c r="X667" s="218"/>
      <c r="Y667" s="218"/>
      <c r="Z667" s="218"/>
      <c r="AA667" s="218"/>
      <c r="AB667" s="218"/>
    </row>
    <row r="668" spans="1:28" ht="17" thickBot="1" x14ac:dyDescent="0.25">
      <c r="A668" s="192"/>
      <c r="B668" s="193"/>
      <c r="C668" s="218"/>
      <c r="D668" s="193"/>
      <c r="E668" s="226"/>
      <c r="F668" s="226"/>
      <c r="G668" s="226"/>
      <c r="H668" s="195"/>
      <c r="I668" s="195"/>
      <c r="J668" s="197"/>
      <c r="K668" s="334"/>
      <c r="L668" s="197"/>
      <c r="M668" s="198"/>
      <c r="N668" s="198"/>
      <c r="O668" s="198"/>
      <c r="P668" s="198"/>
      <c r="Q668" s="198"/>
      <c r="R668" s="198"/>
      <c r="S668" s="198"/>
      <c r="T668" s="198"/>
      <c r="U668" s="218"/>
      <c r="V668" s="218"/>
      <c r="W668" s="218"/>
      <c r="X668" s="218"/>
      <c r="Y668" s="218"/>
      <c r="Z668" s="218"/>
      <c r="AA668" s="218"/>
      <c r="AB668" s="218"/>
    </row>
    <row r="669" spans="1:28" ht="17" thickBot="1" x14ac:dyDescent="0.25">
      <c r="A669" s="192"/>
      <c r="B669" s="193"/>
      <c r="C669" s="218"/>
      <c r="D669" s="193"/>
      <c r="E669" s="226"/>
      <c r="F669" s="226"/>
      <c r="G669" s="226"/>
      <c r="H669" s="195"/>
      <c r="I669" s="195"/>
      <c r="J669" s="197"/>
      <c r="K669" s="334"/>
      <c r="L669" s="197"/>
      <c r="M669" s="198"/>
      <c r="N669" s="198"/>
      <c r="O669" s="198"/>
      <c r="P669" s="198"/>
      <c r="Q669" s="198"/>
      <c r="R669" s="198"/>
      <c r="S669" s="198"/>
      <c r="T669" s="198"/>
      <c r="U669" s="218"/>
      <c r="V669" s="218"/>
      <c r="W669" s="218"/>
      <c r="X669" s="218"/>
      <c r="Y669" s="218"/>
      <c r="Z669" s="218"/>
      <c r="AA669" s="218"/>
      <c r="AB669" s="218"/>
    </row>
    <row r="670" spans="1:28" ht="17" thickBot="1" x14ac:dyDescent="0.25">
      <c r="A670" s="192"/>
      <c r="B670" s="193"/>
      <c r="C670" s="218"/>
      <c r="D670" s="193"/>
      <c r="E670" s="226"/>
      <c r="F670" s="226"/>
      <c r="G670" s="226"/>
      <c r="H670" s="195"/>
      <c r="I670" s="195"/>
      <c r="J670" s="197"/>
      <c r="K670" s="334"/>
      <c r="L670" s="197"/>
      <c r="M670" s="198"/>
      <c r="N670" s="198"/>
      <c r="O670" s="198"/>
      <c r="P670" s="198"/>
      <c r="Q670" s="198"/>
      <c r="R670" s="198"/>
      <c r="S670" s="198"/>
      <c r="T670" s="198"/>
      <c r="U670" s="218"/>
      <c r="V670" s="218"/>
      <c r="W670" s="218"/>
      <c r="X670" s="218"/>
      <c r="Y670" s="218"/>
      <c r="Z670" s="218"/>
      <c r="AA670" s="218"/>
      <c r="AB670" s="218"/>
    </row>
    <row r="671" spans="1:28" ht="17" thickBot="1" x14ac:dyDescent="0.25">
      <c r="A671" s="192"/>
      <c r="B671" s="193"/>
      <c r="C671" s="218"/>
      <c r="D671" s="193"/>
      <c r="E671" s="226"/>
      <c r="F671" s="226"/>
      <c r="G671" s="226"/>
      <c r="H671" s="195"/>
      <c r="I671" s="195"/>
      <c r="J671" s="197"/>
      <c r="K671" s="334"/>
      <c r="L671" s="197"/>
      <c r="M671" s="198"/>
      <c r="N671" s="198"/>
      <c r="O671" s="198"/>
      <c r="P671" s="198"/>
      <c r="Q671" s="198"/>
      <c r="R671" s="198"/>
      <c r="S671" s="198"/>
      <c r="T671" s="198"/>
      <c r="U671" s="218"/>
      <c r="V671" s="218"/>
      <c r="W671" s="218"/>
      <c r="X671" s="218"/>
      <c r="Y671" s="218"/>
      <c r="Z671" s="218"/>
      <c r="AA671" s="218"/>
      <c r="AB671" s="218"/>
    </row>
    <row r="672" spans="1:28" ht="17" thickBot="1" x14ac:dyDescent="0.25">
      <c r="A672" s="192"/>
      <c r="B672" s="193"/>
      <c r="C672" s="218"/>
      <c r="D672" s="193"/>
      <c r="E672" s="226"/>
      <c r="F672" s="226"/>
      <c r="G672" s="226"/>
      <c r="H672" s="195"/>
      <c r="I672" s="195"/>
      <c r="J672" s="197"/>
      <c r="K672" s="334"/>
      <c r="L672" s="197"/>
      <c r="M672" s="198"/>
      <c r="N672" s="198"/>
      <c r="O672" s="198"/>
      <c r="P672" s="198"/>
      <c r="Q672" s="198"/>
      <c r="R672" s="198"/>
      <c r="S672" s="198"/>
      <c r="T672" s="198"/>
      <c r="U672" s="218"/>
      <c r="V672" s="218"/>
      <c r="W672" s="218"/>
      <c r="X672" s="218"/>
      <c r="Y672" s="218"/>
      <c r="Z672" s="218"/>
      <c r="AA672" s="218"/>
      <c r="AB672" s="218"/>
    </row>
    <row r="673" spans="1:28" ht="17" thickBot="1" x14ac:dyDescent="0.25">
      <c r="A673" s="192"/>
      <c r="B673" s="193"/>
      <c r="C673" s="218"/>
      <c r="D673" s="193"/>
      <c r="E673" s="226"/>
      <c r="F673" s="226"/>
      <c r="G673" s="226"/>
      <c r="H673" s="195"/>
      <c r="I673" s="195"/>
      <c r="J673" s="197"/>
      <c r="K673" s="334"/>
      <c r="L673" s="197"/>
      <c r="M673" s="198"/>
      <c r="N673" s="198"/>
      <c r="O673" s="198"/>
      <c r="P673" s="198"/>
      <c r="Q673" s="198"/>
      <c r="R673" s="198"/>
      <c r="S673" s="198"/>
      <c r="T673" s="198"/>
      <c r="U673" s="218"/>
      <c r="V673" s="218"/>
      <c r="W673" s="218"/>
      <c r="X673" s="218"/>
      <c r="Y673" s="218"/>
      <c r="Z673" s="218"/>
      <c r="AA673" s="218"/>
      <c r="AB673" s="218"/>
    </row>
    <row r="674" spans="1:28" ht="17" thickBot="1" x14ac:dyDescent="0.25">
      <c r="A674" s="192"/>
      <c r="B674" s="193"/>
      <c r="C674" s="218"/>
      <c r="D674" s="193"/>
      <c r="E674" s="226"/>
      <c r="F674" s="226"/>
      <c r="G674" s="226"/>
      <c r="H674" s="195"/>
      <c r="I674" s="195"/>
      <c r="J674" s="197"/>
      <c r="K674" s="334"/>
      <c r="L674" s="197"/>
      <c r="M674" s="198"/>
      <c r="N674" s="198"/>
      <c r="O674" s="198"/>
      <c r="P674" s="198"/>
      <c r="Q674" s="198"/>
      <c r="R674" s="198"/>
      <c r="S674" s="198"/>
      <c r="T674" s="198"/>
      <c r="U674" s="218"/>
      <c r="V674" s="218"/>
      <c r="W674" s="218"/>
      <c r="X674" s="218"/>
      <c r="Y674" s="218"/>
      <c r="Z674" s="218"/>
      <c r="AA674" s="218"/>
      <c r="AB674" s="218"/>
    </row>
    <row r="675" spans="1:28" ht="17" thickBot="1" x14ac:dyDescent="0.25">
      <c r="A675" s="192"/>
      <c r="B675" s="193"/>
      <c r="C675" s="218"/>
      <c r="D675" s="193"/>
      <c r="E675" s="226"/>
      <c r="F675" s="226"/>
      <c r="G675" s="226"/>
      <c r="H675" s="195"/>
      <c r="I675" s="195"/>
      <c r="J675" s="197"/>
      <c r="K675" s="334"/>
      <c r="L675" s="197"/>
      <c r="M675" s="198"/>
      <c r="N675" s="198"/>
      <c r="O675" s="198"/>
      <c r="P675" s="198"/>
      <c r="Q675" s="198"/>
      <c r="R675" s="198"/>
      <c r="S675" s="198"/>
      <c r="T675" s="198"/>
      <c r="U675" s="218"/>
      <c r="V675" s="218"/>
      <c r="W675" s="218"/>
      <c r="X675" s="218"/>
      <c r="Y675" s="218"/>
      <c r="Z675" s="218"/>
      <c r="AA675" s="218"/>
      <c r="AB675" s="218"/>
    </row>
    <row r="676" spans="1:28" ht="17" thickBot="1" x14ac:dyDescent="0.25">
      <c r="A676" s="192"/>
      <c r="B676" s="193"/>
      <c r="C676" s="218"/>
      <c r="D676" s="193"/>
      <c r="E676" s="226"/>
      <c r="F676" s="226"/>
      <c r="G676" s="226"/>
      <c r="H676" s="195"/>
      <c r="I676" s="195"/>
      <c r="J676" s="197"/>
      <c r="K676" s="334"/>
      <c r="L676" s="197"/>
      <c r="M676" s="198"/>
      <c r="N676" s="198"/>
      <c r="O676" s="198"/>
      <c r="P676" s="198"/>
      <c r="Q676" s="198"/>
      <c r="R676" s="198"/>
      <c r="S676" s="198"/>
      <c r="T676" s="198"/>
      <c r="U676" s="218"/>
      <c r="V676" s="218"/>
      <c r="W676" s="218"/>
      <c r="X676" s="218"/>
      <c r="Y676" s="218"/>
      <c r="Z676" s="218"/>
      <c r="AA676" s="218"/>
      <c r="AB676" s="218"/>
    </row>
    <row r="677" spans="1:28" ht="17" thickBot="1" x14ac:dyDescent="0.25">
      <c r="A677" s="192"/>
      <c r="B677" s="193"/>
      <c r="C677" s="218"/>
      <c r="D677" s="193"/>
      <c r="E677" s="226"/>
      <c r="F677" s="226"/>
      <c r="G677" s="226"/>
      <c r="H677" s="195"/>
      <c r="I677" s="195"/>
      <c r="J677" s="197"/>
      <c r="K677" s="334"/>
      <c r="L677" s="197"/>
      <c r="M677" s="198"/>
      <c r="N677" s="198"/>
      <c r="O677" s="198"/>
      <c r="P677" s="198"/>
      <c r="Q677" s="198"/>
      <c r="R677" s="198"/>
      <c r="S677" s="198"/>
      <c r="T677" s="198"/>
      <c r="U677" s="218"/>
      <c r="V677" s="218"/>
      <c r="W677" s="218"/>
      <c r="X677" s="218"/>
      <c r="Y677" s="218"/>
      <c r="Z677" s="218"/>
      <c r="AA677" s="218"/>
      <c r="AB677" s="218"/>
    </row>
    <row r="678" spans="1:28" ht="17" thickBot="1" x14ac:dyDescent="0.25">
      <c r="A678" s="192"/>
      <c r="B678" s="193"/>
      <c r="C678" s="218"/>
      <c r="D678" s="193"/>
      <c r="E678" s="226"/>
      <c r="F678" s="226"/>
      <c r="G678" s="226"/>
      <c r="H678" s="195"/>
      <c r="I678" s="195"/>
      <c r="J678" s="197"/>
      <c r="K678" s="334"/>
      <c r="L678" s="197"/>
      <c r="M678" s="198"/>
      <c r="N678" s="198"/>
      <c r="O678" s="198"/>
      <c r="P678" s="198"/>
      <c r="Q678" s="198"/>
      <c r="R678" s="198"/>
      <c r="S678" s="198"/>
      <c r="T678" s="198"/>
      <c r="U678" s="218"/>
      <c r="V678" s="218"/>
      <c r="W678" s="218"/>
      <c r="X678" s="218"/>
      <c r="Y678" s="218"/>
      <c r="Z678" s="218"/>
      <c r="AA678" s="218"/>
      <c r="AB678" s="218"/>
    </row>
    <row r="679" spans="1:28" ht="17" thickBot="1" x14ac:dyDescent="0.25">
      <c r="A679" s="192"/>
      <c r="B679" s="193"/>
      <c r="C679" s="218"/>
      <c r="D679" s="193"/>
      <c r="E679" s="226"/>
      <c r="F679" s="226"/>
      <c r="G679" s="226"/>
      <c r="H679" s="195"/>
      <c r="I679" s="195"/>
      <c r="J679" s="197"/>
      <c r="K679" s="334"/>
      <c r="L679" s="197"/>
      <c r="M679" s="198"/>
      <c r="N679" s="198"/>
      <c r="O679" s="198"/>
      <c r="P679" s="198"/>
      <c r="Q679" s="198"/>
      <c r="R679" s="198"/>
      <c r="S679" s="198"/>
      <c r="T679" s="198"/>
      <c r="U679" s="218"/>
      <c r="V679" s="218"/>
      <c r="W679" s="218"/>
      <c r="X679" s="218"/>
      <c r="Y679" s="218"/>
      <c r="Z679" s="218"/>
      <c r="AA679" s="218"/>
      <c r="AB679" s="218"/>
    </row>
    <row r="680" spans="1:28" ht="17" thickBot="1" x14ac:dyDescent="0.25">
      <c r="A680" s="192"/>
      <c r="B680" s="193"/>
      <c r="C680" s="218"/>
      <c r="D680" s="193"/>
      <c r="E680" s="226"/>
      <c r="F680" s="226"/>
      <c r="G680" s="226"/>
      <c r="H680" s="195"/>
      <c r="I680" s="195"/>
      <c r="J680" s="197"/>
      <c r="K680" s="334"/>
      <c r="L680" s="197"/>
      <c r="M680" s="198"/>
      <c r="N680" s="198"/>
      <c r="O680" s="198"/>
      <c r="P680" s="198"/>
      <c r="Q680" s="198"/>
      <c r="R680" s="198"/>
      <c r="S680" s="198"/>
      <c r="T680" s="198"/>
      <c r="U680" s="218"/>
      <c r="V680" s="218"/>
      <c r="W680" s="218"/>
      <c r="X680" s="218"/>
      <c r="Y680" s="218"/>
      <c r="Z680" s="218"/>
      <c r="AA680" s="218"/>
      <c r="AB680" s="218"/>
    </row>
    <row r="681" spans="1:28" ht="17" thickBot="1" x14ac:dyDescent="0.25">
      <c r="A681" s="192"/>
      <c r="B681" s="193"/>
      <c r="C681" s="218"/>
      <c r="D681" s="193"/>
      <c r="E681" s="226"/>
      <c r="F681" s="226"/>
      <c r="G681" s="226"/>
      <c r="H681" s="195"/>
      <c r="I681" s="195"/>
      <c r="J681" s="197"/>
      <c r="K681" s="334"/>
      <c r="L681" s="197"/>
      <c r="M681" s="198"/>
      <c r="N681" s="198"/>
      <c r="O681" s="198"/>
      <c r="P681" s="198"/>
      <c r="Q681" s="198"/>
      <c r="R681" s="198"/>
      <c r="S681" s="198"/>
      <c r="T681" s="198"/>
      <c r="U681" s="218"/>
      <c r="V681" s="218"/>
      <c r="W681" s="218"/>
      <c r="X681" s="218"/>
      <c r="Y681" s="218"/>
      <c r="Z681" s="218"/>
      <c r="AA681" s="218"/>
      <c r="AB681" s="218"/>
    </row>
    <row r="682" spans="1:28" ht="17" thickBot="1" x14ac:dyDescent="0.25">
      <c r="A682" s="192"/>
      <c r="B682" s="193"/>
      <c r="C682" s="218"/>
      <c r="D682" s="193"/>
      <c r="E682" s="226"/>
      <c r="F682" s="226"/>
      <c r="G682" s="226"/>
      <c r="H682" s="195"/>
      <c r="I682" s="195"/>
      <c r="J682" s="197"/>
      <c r="K682" s="334"/>
      <c r="L682" s="197"/>
      <c r="M682" s="198"/>
      <c r="N682" s="198"/>
      <c r="O682" s="198"/>
      <c r="P682" s="198"/>
      <c r="Q682" s="198"/>
      <c r="R682" s="198"/>
      <c r="S682" s="198"/>
      <c r="T682" s="198"/>
      <c r="U682" s="218"/>
      <c r="V682" s="218"/>
      <c r="W682" s="218"/>
      <c r="X682" s="218"/>
      <c r="Y682" s="218"/>
      <c r="Z682" s="218"/>
      <c r="AA682" s="218"/>
      <c r="AB682" s="218"/>
    </row>
    <row r="683" spans="1:28" ht="17" thickBot="1" x14ac:dyDescent="0.25">
      <c r="A683" s="192"/>
      <c r="B683" s="193"/>
      <c r="C683" s="218"/>
      <c r="D683" s="193"/>
      <c r="E683" s="226"/>
      <c r="F683" s="226"/>
      <c r="G683" s="226"/>
      <c r="H683" s="195"/>
      <c r="I683" s="195"/>
      <c r="J683" s="197"/>
      <c r="K683" s="334"/>
      <c r="L683" s="197"/>
      <c r="M683" s="198"/>
      <c r="N683" s="198"/>
      <c r="O683" s="198"/>
      <c r="P683" s="198"/>
      <c r="Q683" s="198"/>
      <c r="R683" s="198"/>
      <c r="S683" s="198"/>
      <c r="T683" s="198"/>
      <c r="U683" s="218"/>
      <c r="V683" s="218"/>
      <c r="W683" s="218"/>
      <c r="X683" s="218"/>
      <c r="Y683" s="218"/>
      <c r="Z683" s="218"/>
      <c r="AA683" s="218"/>
      <c r="AB683" s="218"/>
    </row>
    <row r="684" spans="1:28" ht="17" thickBot="1" x14ac:dyDescent="0.25">
      <c r="A684" s="192"/>
      <c r="B684" s="193"/>
      <c r="C684" s="218"/>
      <c r="D684" s="193"/>
      <c r="E684" s="226"/>
      <c r="F684" s="226"/>
      <c r="G684" s="226"/>
      <c r="H684" s="195"/>
      <c r="I684" s="195"/>
      <c r="J684" s="197"/>
      <c r="K684" s="334"/>
      <c r="L684" s="197"/>
      <c r="M684" s="198"/>
      <c r="N684" s="198"/>
      <c r="O684" s="198"/>
      <c r="P684" s="198"/>
      <c r="Q684" s="198"/>
      <c r="R684" s="198"/>
      <c r="S684" s="198"/>
      <c r="T684" s="198"/>
      <c r="U684" s="218"/>
      <c r="V684" s="218"/>
      <c r="W684" s="218"/>
      <c r="X684" s="218"/>
      <c r="Y684" s="218"/>
      <c r="Z684" s="218"/>
      <c r="AA684" s="218"/>
      <c r="AB684" s="218"/>
    </row>
    <row r="685" spans="1:28" ht="17" thickBot="1" x14ac:dyDescent="0.25">
      <c r="A685" s="192"/>
      <c r="B685" s="193"/>
      <c r="C685" s="218"/>
      <c r="D685" s="193"/>
      <c r="E685" s="226"/>
      <c r="F685" s="226"/>
      <c r="G685" s="226"/>
      <c r="H685" s="195"/>
      <c r="I685" s="195"/>
      <c r="J685" s="197"/>
      <c r="K685" s="334"/>
      <c r="L685" s="197"/>
      <c r="M685" s="198"/>
      <c r="N685" s="198"/>
      <c r="O685" s="198"/>
      <c r="P685" s="198"/>
      <c r="Q685" s="198"/>
      <c r="R685" s="198"/>
      <c r="S685" s="198"/>
      <c r="T685" s="198"/>
      <c r="U685" s="218"/>
      <c r="V685" s="218"/>
      <c r="W685" s="218"/>
      <c r="X685" s="218"/>
      <c r="Y685" s="218"/>
      <c r="Z685" s="218"/>
      <c r="AA685" s="218"/>
      <c r="AB685" s="218"/>
    </row>
    <row r="686" spans="1:28" ht="17" thickBot="1" x14ac:dyDescent="0.25">
      <c r="A686" s="192"/>
      <c r="B686" s="193"/>
      <c r="C686" s="218"/>
      <c r="D686" s="193"/>
      <c r="E686" s="226"/>
      <c r="F686" s="226"/>
      <c r="G686" s="226"/>
      <c r="H686" s="195"/>
      <c r="I686" s="195"/>
      <c r="J686" s="197"/>
      <c r="K686" s="334"/>
      <c r="L686" s="197"/>
      <c r="M686" s="198"/>
      <c r="N686" s="198"/>
      <c r="O686" s="198"/>
      <c r="P686" s="198"/>
      <c r="Q686" s="198"/>
      <c r="R686" s="198"/>
      <c r="S686" s="198"/>
      <c r="T686" s="198"/>
      <c r="U686" s="218"/>
      <c r="V686" s="218"/>
      <c r="W686" s="218"/>
      <c r="X686" s="218"/>
      <c r="Y686" s="218"/>
      <c r="Z686" s="218"/>
      <c r="AA686" s="218"/>
      <c r="AB686" s="218"/>
    </row>
    <row r="687" spans="1:28" ht="17" thickBot="1" x14ac:dyDescent="0.25">
      <c r="A687" s="192"/>
      <c r="B687" s="193"/>
      <c r="C687" s="218"/>
      <c r="D687" s="193"/>
      <c r="E687" s="226"/>
      <c r="F687" s="226"/>
      <c r="G687" s="226"/>
      <c r="H687" s="195"/>
      <c r="I687" s="195"/>
      <c r="J687" s="197"/>
      <c r="K687" s="334"/>
      <c r="L687" s="197"/>
      <c r="M687" s="198"/>
      <c r="N687" s="198"/>
      <c r="O687" s="198"/>
      <c r="P687" s="198"/>
      <c r="Q687" s="198"/>
      <c r="R687" s="198"/>
      <c r="S687" s="198"/>
      <c r="T687" s="198"/>
      <c r="U687" s="218"/>
      <c r="V687" s="218"/>
      <c r="W687" s="218"/>
      <c r="X687" s="218"/>
      <c r="Y687" s="218"/>
      <c r="Z687" s="218"/>
      <c r="AA687" s="218"/>
      <c r="AB687" s="218"/>
    </row>
    <row r="688" spans="1:28" ht="17" thickBot="1" x14ac:dyDescent="0.25">
      <c r="A688" s="192"/>
      <c r="B688" s="193"/>
      <c r="C688" s="218"/>
      <c r="D688" s="193"/>
      <c r="E688" s="226"/>
      <c r="F688" s="226"/>
      <c r="G688" s="226"/>
      <c r="H688" s="195"/>
      <c r="I688" s="195"/>
      <c r="J688" s="197"/>
      <c r="K688" s="334"/>
      <c r="L688" s="197"/>
      <c r="M688" s="198"/>
      <c r="N688" s="198"/>
      <c r="O688" s="198"/>
      <c r="P688" s="198"/>
      <c r="Q688" s="198"/>
      <c r="R688" s="198"/>
      <c r="S688" s="198"/>
      <c r="T688" s="198"/>
      <c r="U688" s="218"/>
      <c r="V688" s="218"/>
      <c r="W688" s="218"/>
      <c r="X688" s="218"/>
      <c r="Y688" s="218"/>
      <c r="Z688" s="218"/>
      <c r="AA688" s="218"/>
      <c r="AB688" s="218"/>
    </row>
    <row r="689" spans="1:28" ht="17" thickBot="1" x14ac:dyDescent="0.25">
      <c r="A689" s="192"/>
      <c r="B689" s="193"/>
      <c r="C689" s="218"/>
      <c r="D689" s="193"/>
      <c r="E689" s="226"/>
      <c r="F689" s="226"/>
      <c r="G689" s="226"/>
      <c r="H689" s="195"/>
      <c r="I689" s="195"/>
      <c r="J689" s="197"/>
      <c r="K689" s="334"/>
      <c r="L689" s="197"/>
      <c r="M689" s="198"/>
      <c r="N689" s="198"/>
      <c r="O689" s="198"/>
      <c r="P689" s="198"/>
      <c r="Q689" s="198"/>
      <c r="R689" s="198"/>
      <c r="S689" s="198"/>
      <c r="T689" s="198"/>
      <c r="U689" s="218"/>
      <c r="V689" s="218"/>
      <c r="W689" s="218"/>
      <c r="X689" s="218"/>
      <c r="Y689" s="218"/>
      <c r="Z689" s="218"/>
      <c r="AA689" s="218"/>
      <c r="AB689" s="218"/>
    </row>
    <row r="690" spans="1:28" ht="17" thickBot="1" x14ac:dyDescent="0.25">
      <c r="A690" s="192"/>
      <c r="B690" s="193"/>
      <c r="C690" s="218"/>
      <c r="D690" s="193"/>
      <c r="E690" s="226"/>
      <c r="F690" s="226"/>
      <c r="G690" s="226"/>
      <c r="H690" s="195"/>
      <c r="I690" s="195"/>
      <c r="J690" s="197"/>
      <c r="K690" s="334"/>
      <c r="L690" s="197"/>
      <c r="M690" s="198"/>
      <c r="N690" s="198"/>
      <c r="O690" s="198"/>
      <c r="P690" s="198"/>
      <c r="Q690" s="198"/>
      <c r="R690" s="198"/>
      <c r="S690" s="198"/>
      <c r="T690" s="198"/>
      <c r="U690" s="218"/>
      <c r="V690" s="218"/>
      <c r="W690" s="218"/>
      <c r="X690" s="218"/>
      <c r="Y690" s="218"/>
      <c r="Z690" s="218"/>
      <c r="AA690" s="218"/>
      <c r="AB690" s="218"/>
    </row>
    <row r="691" spans="1:28" ht="17" thickBot="1" x14ac:dyDescent="0.25">
      <c r="A691" s="192"/>
      <c r="B691" s="193"/>
      <c r="C691" s="218"/>
      <c r="D691" s="193"/>
      <c r="E691" s="226"/>
      <c r="F691" s="226"/>
      <c r="G691" s="226"/>
      <c r="H691" s="195"/>
      <c r="I691" s="195"/>
      <c r="J691" s="197"/>
      <c r="K691" s="334"/>
      <c r="L691" s="197"/>
      <c r="M691" s="198"/>
      <c r="N691" s="198"/>
      <c r="O691" s="198"/>
      <c r="P691" s="198"/>
      <c r="Q691" s="198"/>
      <c r="R691" s="198"/>
      <c r="S691" s="198"/>
      <c r="T691" s="198"/>
      <c r="U691" s="218"/>
      <c r="V691" s="218"/>
      <c r="W691" s="218"/>
      <c r="X691" s="218"/>
      <c r="Y691" s="218"/>
      <c r="Z691" s="218"/>
      <c r="AA691" s="218"/>
      <c r="AB691" s="218"/>
    </row>
    <row r="692" spans="1:28" ht="17" thickBot="1" x14ac:dyDescent="0.25">
      <c r="A692" s="192"/>
      <c r="B692" s="193"/>
      <c r="C692" s="218"/>
      <c r="D692" s="193"/>
      <c r="E692" s="226"/>
      <c r="F692" s="226"/>
      <c r="G692" s="226"/>
      <c r="H692" s="195"/>
      <c r="I692" s="195"/>
      <c r="J692" s="197"/>
      <c r="K692" s="334"/>
      <c r="L692" s="197"/>
      <c r="M692" s="198"/>
      <c r="N692" s="198"/>
      <c r="O692" s="198"/>
      <c r="P692" s="198"/>
      <c r="Q692" s="198"/>
      <c r="R692" s="198"/>
      <c r="S692" s="198"/>
      <c r="T692" s="198"/>
      <c r="U692" s="218"/>
      <c r="V692" s="218"/>
      <c r="W692" s="218"/>
      <c r="X692" s="218"/>
      <c r="Y692" s="218"/>
      <c r="Z692" s="218"/>
      <c r="AA692" s="218"/>
      <c r="AB692" s="218"/>
    </row>
    <row r="693" spans="1:28" ht="17" thickBot="1" x14ac:dyDescent="0.25">
      <c r="A693" s="192"/>
      <c r="B693" s="193"/>
      <c r="C693" s="218"/>
      <c r="D693" s="193"/>
      <c r="E693" s="226"/>
      <c r="F693" s="226"/>
      <c r="G693" s="226"/>
      <c r="H693" s="195"/>
      <c r="I693" s="195"/>
      <c r="J693" s="197"/>
      <c r="K693" s="334"/>
      <c r="L693" s="197"/>
      <c r="M693" s="198"/>
      <c r="N693" s="198"/>
      <c r="O693" s="198"/>
      <c r="P693" s="198"/>
      <c r="Q693" s="198"/>
      <c r="R693" s="198"/>
      <c r="S693" s="198"/>
      <c r="T693" s="198"/>
      <c r="U693" s="218"/>
      <c r="V693" s="218"/>
      <c r="W693" s="218"/>
      <c r="X693" s="218"/>
      <c r="Y693" s="218"/>
      <c r="Z693" s="218"/>
      <c r="AA693" s="218"/>
      <c r="AB693" s="218"/>
    </row>
    <row r="694" spans="1:28" ht="17" thickBot="1" x14ac:dyDescent="0.25">
      <c r="A694" s="192"/>
      <c r="B694" s="193"/>
      <c r="C694" s="218"/>
      <c r="D694" s="193"/>
      <c r="E694" s="226"/>
      <c r="F694" s="226"/>
      <c r="G694" s="226"/>
      <c r="H694" s="195"/>
      <c r="I694" s="195"/>
      <c r="J694" s="197"/>
      <c r="K694" s="334"/>
      <c r="L694" s="197"/>
      <c r="M694" s="198"/>
      <c r="N694" s="198"/>
      <c r="O694" s="198"/>
      <c r="P694" s="198"/>
      <c r="Q694" s="198"/>
      <c r="R694" s="198"/>
      <c r="S694" s="198"/>
      <c r="T694" s="198"/>
      <c r="U694" s="218"/>
      <c r="V694" s="218"/>
      <c r="W694" s="218"/>
      <c r="X694" s="218"/>
      <c r="Y694" s="218"/>
      <c r="Z694" s="218"/>
      <c r="AA694" s="218"/>
      <c r="AB694" s="218"/>
    </row>
    <row r="695" spans="1:28" ht="17" thickBot="1" x14ac:dyDescent="0.25">
      <c r="A695" s="192"/>
      <c r="B695" s="193"/>
      <c r="C695" s="218"/>
      <c r="D695" s="193"/>
      <c r="E695" s="226"/>
      <c r="F695" s="226"/>
      <c r="G695" s="226"/>
      <c r="H695" s="195"/>
      <c r="I695" s="195"/>
      <c r="J695" s="197"/>
      <c r="K695" s="334"/>
      <c r="L695" s="197"/>
      <c r="M695" s="198"/>
      <c r="N695" s="198"/>
      <c r="O695" s="198"/>
      <c r="P695" s="198"/>
      <c r="Q695" s="198"/>
      <c r="R695" s="198"/>
      <c r="S695" s="198"/>
      <c r="T695" s="198"/>
      <c r="U695" s="218"/>
      <c r="V695" s="218"/>
      <c r="W695" s="218"/>
      <c r="X695" s="218"/>
      <c r="Y695" s="218"/>
      <c r="Z695" s="218"/>
      <c r="AA695" s="218"/>
      <c r="AB695" s="218"/>
    </row>
    <row r="696" spans="1:28" ht="17" thickBot="1" x14ac:dyDescent="0.25">
      <c r="A696" s="192"/>
      <c r="B696" s="193"/>
      <c r="C696" s="218"/>
      <c r="D696" s="193"/>
      <c r="E696" s="226"/>
      <c r="F696" s="226"/>
      <c r="G696" s="226"/>
      <c r="H696" s="195"/>
      <c r="I696" s="195"/>
      <c r="J696" s="197"/>
      <c r="K696" s="334"/>
      <c r="L696" s="197"/>
      <c r="M696" s="198"/>
      <c r="N696" s="198"/>
      <c r="O696" s="198"/>
      <c r="P696" s="198"/>
      <c r="Q696" s="198"/>
      <c r="R696" s="198"/>
      <c r="S696" s="198"/>
      <c r="T696" s="198"/>
      <c r="U696" s="218"/>
      <c r="V696" s="218"/>
      <c r="W696" s="218"/>
      <c r="X696" s="218"/>
      <c r="Y696" s="218"/>
      <c r="Z696" s="218"/>
      <c r="AA696" s="218"/>
      <c r="AB696" s="218"/>
    </row>
    <row r="697" spans="1:28" ht="17" thickBot="1" x14ac:dyDescent="0.25">
      <c r="A697" s="192"/>
      <c r="B697" s="193"/>
      <c r="C697" s="218"/>
      <c r="D697" s="193"/>
      <c r="E697" s="226"/>
      <c r="F697" s="226"/>
      <c r="G697" s="226"/>
      <c r="H697" s="195"/>
      <c r="I697" s="195"/>
      <c r="J697" s="197"/>
      <c r="K697" s="334"/>
      <c r="L697" s="197"/>
      <c r="M697" s="198"/>
      <c r="N697" s="198"/>
      <c r="O697" s="198"/>
      <c r="P697" s="198"/>
      <c r="Q697" s="198"/>
      <c r="R697" s="198"/>
      <c r="S697" s="198"/>
      <c r="T697" s="198"/>
      <c r="U697" s="218"/>
      <c r="V697" s="218"/>
      <c r="W697" s="218"/>
      <c r="X697" s="218"/>
      <c r="Y697" s="218"/>
      <c r="Z697" s="218"/>
      <c r="AA697" s="218"/>
      <c r="AB697" s="218"/>
    </row>
    <row r="698" spans="1:28" ht="17" thickBot="1" x14ac:dyDescent="0.25">
      <c r="A698" s="192"/>
      <c r="B698" s="193"/>
      <c r="C698" s="218"/>
      <c r="D698" s="193"/>
      <c r="E698" s="226"/>
      <c r="F698" s="226"/>
      <c r="G698" s="226"/>
      <c r="H698" s="195"/>
      <c r="I698" s="195"/>
      <c r="J698" s="197"/>
      <c r="K698" s="334"/>
      <c r="L698" s="197"/>
      <c r="M698" s="198"/>
      <c r="N698" s="198"/>
      <c r="O698" s="198"/>
      <c r="P698" s="198"/>
      <c r="Q698" s="198"/>
      <c r="R698" s="198"/>
      <c r="S698" s="198"/>
      <c r="T698" s="198"/>
      <c r="U698" s="218"/>
      <c r="V698" s="218"/>
      <c r="W698" s="218"/>
      <c r="X698" s="218"/>
      <c r="Y698" s="218"/>
      <c r="Z698" s="218"/>
      <c r="AA698" s="218"/>
      <c r="AB698" s="218"/>
    </row>
    <row r="699" spans="1:28" ht="17" thickBot="1" x14ac:dyDescent="0.25">
      <c r="A699" s="192"/>
      <c r="B699" s="193"/>
      <c r="C699" s="218"/>
      <c r="D699" s="193"/>
      <c r="E699" s="226"/>
      <c r="F699" s="226"/>
      <c r="G699" s="226"/>
      <c r="H699" s="195"/>
      <c r="I699" s="195"/>
      <c r="J699" s="197"/>
      <c r="K699" s="334"/>
      <c r="L699" s="197"/>
      <c r="M699" s="198"/>
      <c r="N699" s="198"/>
      <c r="O699" s="198"/>
      <c r="P699" s="198"/>
      <c r="Q699" s="198"/>
      <c r="R699" s="198"/>
      <c r="S699" s="198"/>
      <c r="T699" s="198"/>
      <c r="U699" s="218"/>
      <c r="V699" s="218"/>
      <c r="W699" s="218"/>
      <c r="X699" s="218"/>
      <c r="Y699" s="218"/>
      <c r="Z699" s="218"/>
      <c r="AA699" s="218"/>
      <c r="AB699" s="218"/>
    </row>
    <row r="700" spans="1:28" ht="17" thickBot="1" x14ac:dyDescent="0.25">
      <c r="A700" s="192"/>
      <c r="B700" s="193"/>
      <c r="C700" s="218"/>
      <c r="D700" s="193"/>
      <c r="E700" s="226"/>
      <c r="F700" s="226"/>
      <c r="G700" s="226"/>
      <c r="H700" s="195"/>
      <c r="I700" s="195"/>
      <c r="J700" s="197"/>
      <c r="K700" s="334"/>
      <c r="L700" s="197"/>
      <c r="M700" s="198"/>
      <c r="N700" s="198"/>
      <c r="O700" s="198"/>
      <c r="P700" s="198"/>
      <c r="Q700" s="198"/>
      <c r="R700" s="198"/>
      <c r="S700" s="198"/>
      <c r="T700" s="198"/>
      <c r="U700" s="218"/>
      <c r="V700" s="218"/>
      <c r="W700" s="218"/>
      <c r="X700" s="218"/>
      <c r="Y700" s="218"/>
      <c r="Z700" s="218"/>
      <c r="AA700" s="218"/>
      <c r="AB700" s="218"/>
    </row>
    <row r="701" spans="1:28" ht="17" thickBot="1" x14ac:dyDescent="0.25">
      <c r="A701" s="192"/>
      <c r="B701" s="193"/>
      <c r="C701" s="218"/>
      <c r="D701" s="193"/>
      <c r="E701" s="226"/>
      <c r="F701" s="226"/>
      <c r="G701" s="226"/>
      <c r="H701" s="195"/>
      <c r="I701" s="195"/>
      <c r="J701" s="197"/>
      <c r="K701" s="334"/>
      <c r="L701" s="197"/>
      <c r="M701" s="198"/>
      <c r="N701" s="198"/>
      <c r="O701" s="198"/>
      <c r="P701" s="198"/>
      <c r="Q701" s="198"/>
      <c r="R701" s="198"/>
      <c r="S701" s="198"/>
      <c r="T701" s="198"/>
      <c r="U701" s="218"/>
      <c r="V701" s="218"/>
      <c r="W701" s="218"/>
      <c r="X701" s="218"/>
      <c r="Y701" s="218"/>
      <c r="Z701" s="218"/>
      <c r="AA701" s="218"/>
      <c r="AB701" s="218"/>
    </row>
    <row r="702" spans="1:28" ht="17" thickBot="1" x14ac:dyDescent="0.25">
      <c r="A702" s="192"/>
      <c r="B702" s="193"/>
      <c r="C702" s="218"/>
      <c r="D702" s="193"/>
      <c r="E702" s="226"/>
      <c r="F702" s="226"/>
      <c r="G702" s="226"/>
      <c r="H702" s="195"/>
      <c r="I702" s="195"/>
      <c r="J702" s="197"/>
      <c r="K702" s="334"/>
      <c r="L702" s="197"/>
      <c r="M702" s="198"/>
      <c r="N702" s="198"/>
      <c r="O702" s="198"/>
      <c r="P702" s="198"/>
      <c r="Q702" s="198"/>
      <c r="R702" s="198"/>
      <c r="S702" s="198"/>
      <c r="T702" s="198"/>
      <c r="U702" s="218"/>
      <c r="V702" s="218"/>
      <c r="W702" s="218"/>
      <c r="X702" s="218"/>
      <c r="Y702" s="218"/>
      <c r="Z702" s="218"/>
      <c r="AA702" s="218"/>
      <c r="AB702" s="218"/>
    </row>
    <row r="703" spans="1:28" ht="17" thickBot="1" x14ac:dyDescent="0.25">
      <c r="A703" s="192"/>
      <c r="B703" s="193"/>
      <c r="C703" s="218"/>
      <c r="D703" s="193"/>
      <c r="E703" s="226"/>
      <c r="F703" s="226"/>
      <c r="G703" s="226"/>
      <c r="H703" s="195"/>
      <c r="I703" s="195"/>
      <c r="J703" s="197"/>
      <c r="K703" s="334"/>
      <c r="L703" s="197"/>
      <c r="M703" s="198"/>
      <c r="N703" s="198"/>
      <c r="O703" s="198"/>
      <c r="P703" s="198"/>
      <c r="Q703" s="198"/>
      <c r="R703" s="198"/>
      <c r="S703" s="198"/>
      <c r="T703" s="198"/>
      <c r="U703" s="218"/>
      <c r="V703" s="218"/>
      <c r="W703" s="218"/>
      <c r="X703" s="218"/>
      <c r="Y703" s="218"/>
      <c r="Z703" s="218"/>
      <c r="AA703" s="218"/>
      <c r="AB703" s="218"/>
    </row>
    <row r="704" spans="1:28" ht="17" thickBot="1" x14ac:dyDescent="0.25">
      <c r="A704" s="192"/>
      <c r="B704" s="193"/>
      <c r="C704" s="218"/>
      <c r="D704" s="193"/>
      <c r="E704" s="226"/>
      <c r="F704" s="226"/>
      <c r="G704" s="226"/>
      <c r="H704" s="195"/>
      <c r="I704" s="195"/>
      <c r="J704" s="197"/>
      <c r="K704" s="334"/>
      <c r="L704" s="197"/>
      <c r="M704" s="198"/>
      <c r="N704" s="198"/>
      <c r="O704" s="198"/>
      <c r="P704" s="198"/>
      <c r="Q704" s="198"/>
      <c r="R704" s="198"/>
      <c r="S704" s="198"/>
      <c r="T704" s="198"/>
      <c r="U704" s="218"/>
      <c r="V704" s="218"/>
      <c r="W704" s="218"/>
      <c r="X704" s="218"/>
      <c r="Y704" s="218"/>
      <c r="Z704" s="218"/>
      <c r="AA704" s="218"/>
      <c r="AB704" s="218"/>
    </row>
    <row r="705" spans="1:28" ht="17" thickBot="1" x14ac:dyDescent="0.25">
      <c r="A705" s="192"/>
      <c r="B705" s="193"/>
      <c r="C705" s="218"/>
      <c r="D705" s="193"/>
      <c r="E705" s="226"/>
      <c r="F705" s="226"/>
      <c r="G705" s="226"/>
      <c r="H705" s="195"/>
      <c r="I705" s="195"/>
      <c r="J705" s="197"/>
      <c r="K705" s="334"/>
      <c r="L705" s="197"/>
      <c r="M705" s="198"/>
      <c r="N705" s="198"/>
      <c r="O705" s="198"/>
      <c r="P705" s="198"/>
      <c r="Q705" s="198"/>
      <c r="R705" s="198"/>
      <c r="S705" s="198"/>
      <c r="T705" s="198"/>
      <c r="U705" s="218"/>
      <c r="V705" s="218"/>
      <c r="W705" s="218"/>
      <c r="X705" s="218"/>
      <c r="Y705" s="218"/>
      <c r="Z705" s="218"/>
      <c r="AA705" s="218"/>
      <c r="AB705" s="218"/>
    </row>
    <row r="706" spans="1:28" ht="17" thickBot="1" x14ac:dyDescent="0.25">
      <c r="A706" s="192"/>
      <c r="B706" s="193"/>
      <c r="C706" s="218"/>
      <c r="D706" s="193"/>
      <c r="E706" s="226"/>
      <c r="F706" s="226"/>
      <c r="G706" s="226"/>
      <c r="H706" s="195"/>
      <c r="I706" s="195"/>
      <c r="J706" s="197"/>
      <c r="K706" s="334"/>
      <c r="L706" s="197"/>
      <c r="M706" s="198"/>
      <c r="N706" s="198"/>
      <c r="O706" s="198"/>
      <c r="P706" s="198"/>
      <c r="Q706" s="198"/>
      <c r="R706" s="198"/>
      <c r="S706" s="198"/>
      <c r="T706" s="198"/>
      <c r="U706" s="218"/>
      <c r="V706" s="218"/>
      <c r="W706" s="218"/>
      <c r="X706" s="218"/>
      <c r="Y706" s="218"/>
      <c r="Z706" s="218"/>
      <c r="AA706" s="218"/>
      <c r="AB706" s="218"/>
    </row>
    <row r="707" spans="1:28" ht="17" thickBot="1" x14ac:dyDescent="0.25">
      <c r="A707" s="192"/>
      <c r="B707" s="193"/>
      <c r="C707" s="218"/>
      <c r="D707" s="193"/>
      <c r="E707" s="226"/>
      <c r="F707" s="226"/>
      <c r="G707" s="226"/>
      <c r="H707" s="195"/>
      <c r="I707" s="195"/>
      <c r="J707" s="197"/>
      <c r="K707" s="334"/>
      <c r="L707" s="197"/>
      <c r="M707" s="198"/>
      <c r="N707" s="198"/>
      <c r="O707" s="198"/>
      <c r="P707" s="198"/>
      <c r="Q707" s="198"/>
      <c r="R707" s="198"/>
      <c r="S707" s="198"/>
      <c r="T707" s="198"/>
      <c r="U707" s="218"/>
      <c r="V707" s="218"/>
      <c r="W707" s="218"/>
      <c r="X707" s="218"/>
      <c r="Y707" s="218"/>
      <c r="Z707" s="218"/>
      <c r="AA707" s="218"/>
      <c r="AB707" s="218"/>
    </row>
    <row r="708" spans="1:28" ht="17" thickBot="1" x14ac:dyDescent="0.25">
      <c r="A708" s="192"/>
      <c r="B708" s="193"/>
      <c r="C708" s="218"/>
      <c r="D708" s="193"/>
      <c r="E708" s="226"/>
      <c r="F708" s="226"/>
      <c r="G708" s="226"/>
      <c r="H708" s="195"/>
      <c r="I708" s="195"/>
      <c r="J708" s="197"/>
      <c r="K708" s="334"/>
      <c r="L708" s="197"/>
      <c r="M708" s="198"/>
      <c r="N708" s="198"/>
      <c r="O708" s="198"/>
      <c r="P708" s="198"/>
      <c r="Q708" s="198"/>
      <c r="R708" s="198"/>
      <c r="S708" s="198"/>
      <c r="T708" s="198"/>
      <c r="U708" s="218"/>
      <c r="V708" s="218"/>
      <c r="W708" s="218"/>
      <c r="X708" s="218"/>
      <c r="Y708" s="218"/>
      <c r="Z708" s="218"/>
      <c r="AA708" s="218"/>
      <c r="AB708" s="218"/>
    </row>
    <row r="709" spans="1:28" ht="17" thickBot="1" x14ac:dyDescent="0.25">
      <c r="A709" s="192"/>
      <c r="B709" s="193"/>
      <c r="C709" s="218"/>
      <c r="D709" s="193"/>
      <c r="E709" s="226"/>
      <c r="F709" s="226"/>
      <c r="G709" s="226"/>
      <c r="H709" s="195"/>
      <c r="I709" s="195"/>
      <c r="J709" s="197"/>
      <c r="K709" s="334"/>
      <c r="L709" s="197"/>
      <c r="M709" s="198"/>
      <c r="N709" s="198"/>
      <c r="O709" s="198"/>
      <c r="P709" s="198"/>
      <c r="Q709" s="198"/>
      <c r="R709" s="198"/>
      <c r="S709" s="198"/>
      <c r="T709" s="198"/>
      <c r="U709" s="218"/>
      <c r="V709" s="218"/>
      <c r="W709" s="218"/>
      <c r="X709" s="218"/>
      <c r="Y709" s="218"/>
      <c r="Z709" s="218"/>
      <c r="AA709" s="218"/>
      <c r="AB709" s="218"/>
    </row>
    <row r="710" spans="1:28" ht="17" thickBot="1" x14ac:dyDescent="0.25">
      <c r="A710" s="192"/>
      <c r="B710" s="193"/>
      <c r="C710" s="218"/>
      <c r="D710" s="193"/>
      <c r="E710" s="226"/>
      <c r="F710" s="226"/>
      <c r="G710" s="226"/>
      <c r="H710" s="195"/>
      <c r="I710" s="195"/>
      <c r="J710" s="197"/>
      <c r="K710" s="334"/>
      <c r="L710" s="197"/>
      <c r="M710" s="198"/>
      <c r="N710" s="198"/>
      <c r="O710" s="198"/>
      <c r="P710" s="198"/>
      <c r="Q710" s="198"/>
      <c r="R710" s="198"/>
      <c r="S710" s="198"/>
      <c r="T710" s="198"/>
      <c r="U710" s="218"/>
      <c r="V710" s="218"/>
      <c r="W710" s="218"/>
      <c r="X710" s="218"/>
      <c r="Y710" s="218"/>
      <c r="Z710" s="218"/>
      <c r="AA710" s="218"/>
      <c r="AB710" s="218"/>
    </row>
    <row r="711" spans="1:28" ht="17" thickBot="1" x14ac:dyDescent="0.25">
      <c r="A711" s="192"/>
      <c r="B711" s="193"/>
      <c r="C711" s="218"/>
      <c r="D711" s="193"/>
      <c r="E711" s="226"/>
      <c r="F711" s="226"/>
      <c r="G711" s="226"/>
      <c r="H711" s="195"/>
      <c r="I711" s="195"/>
      <c r="J711" s="197"/>
      <c r="K711" s="334"/>
      <c r="L711" s="197"/>
      <c r="M711" s="198"/>
      <c r="N711" s="198"/>
      <c r="O711" s="198"/>
      <c r="P711" s="198"/>
      <c r="Q711" s="198"/>
      <c r="R711" s="198"/>
      <c r="S711" s="198"/>
      <c r="T711" s="198"/>
      <c r="U711" s="218"/>
      <c r="V711" s="218"/>
      <c r="W711" s="218"/>
      <c r="X711" s="218"/>
      <c r="Y711" s="218"/>
      <c r="Z711" s="218"/>
      <c r="AA711" s="218"/>
      <c r="AB711" s="218"/>
    </row>
    <row r="712" spans="1:28" ht="17" thickBot="1" x14ac:dyDescent="0.25">
      <c r="A712" s="192"/>
      <c r="B712" s="193"/>
      <c r="C712" s="218"/>
      <c r="D712" s="193"/>
      <c r="E712" s="226"/>
      <c r="F712" s="226"/>
      <c r="G712" s="226"/>
      <c r="H712" s="195"/>
      <c r="I712" s="195"/>
      <c r="J712" s="197"/>
      <c r="K712" s="334"/>
      <c r="L712" s="197"/>
      <c r="M712" s="198"/>
      <c r="N712" s="198"/>
      <c r="O712" s="198"/>
      <c r="P712" s="198"/>
      <c r="Q712" s="198"/>
      <c r="R712" s="198"/>
      <c r="S712" s="198"/>
      <c r="T712" s="198"/>
      <c r="U712" s="218"/>
      <c r="V712" s="218"/>
      <c r="W712" s="218"/>
      <c r="X712" s="218"/>
      <c r="Y712" s="218"/>
      <c r="Z712" s="218"/>
      <c r="AA712" s="218"/>
      <c r="AB712" s="218"/>
    </row>
    <row r="713" spans="1:28" ht="17" thickBot="1" x14ac:dyDescent="0.25">
      <c r="A713" s="192"/>
      <c r="B713" s="193"/>
      <c r="C713" s="218"/>
      <c r="D713" s="193"/>
      <c r="E713" s="226"/>
      <c r="F713" s="226"/>
      <c r="G713" s="226"/>
      <c r="H713" s="195"/>
      <c r="I713" s="195"/>
      <c r="J713" s="197"/>
      <c r="K713" s="334"/>
      <c r="L713" s="197"/>
      <c r="M713" s="198"/>
      <c r="N713" s="198"/>
      <c r="O713" s="198"/>
      <c r="P713" s="198"/>
      <c r="Q713" s="198"/>
      <c r="R713" s="198"/>
      <c r="S713" s="198"/>
      <c r="T713" s="198"/>
      <c r="U713" s="218"/>
      <c r="V713" s="218"/>
      <c r="W713" s="218"/>
      <c r="X713" s="218"/>
      <c r="Y713" s="218"/>
      <c r="Z713" s="218"/>
      <c r="AA713" s="218"/>
      <c r="AB713" s="218"/>
    </row>
    <row r="714" spans="1:28" ht="17" thickBot="1" x14ac:dyDescent="0.25">
      <c r="A714" s="192"/>
      <c r="B714" s="193"/>
      <c r="C714" s="218"/>
      <c r="D714" s="193"/>
      <c r="E714" s="226"/>
      <c r="F714" s="226"/>
      <c r="G714" s="226"/>
      <c r="H714" s="195"/>
      <c r="I714" s="195"/>
      <c r="J714" s="197"/>
      <c r="K714" s="334"/>
      <c r="L714" s="197"/>
      <c r="M714" s="198"/>
      <c r="N714" s="198"/>
      <c r="O714" s="198"/>
      <c r="P714" s="198"/>
      <c r="Q714" s="198"/>
      <c r="R714" s="198"/>
      <c r="S714" s="198"/>
      <c r="T714" s="198"/>
      <c r="U714" s="218"/>
      <c r="V714" s="218"/>
      <c r="W714" s="218"/>
      <c r="X714" s="218"/>
      <c r="Y714" s="218"/>
      <c r="Z714" s="218"/>
      <c r="AA714" s="218"/>
      <c r="AB714" s="218"/>
    </row>
    <row r="715" spans="1:28" ht="17" thickBot="1" x14ac:dyDescent="0.25">
      <c r="A715" s="192"/>
      <c r="B715" s="193"/>
      <c r="C715" s="218"/>
      <c r="D715" s="193"/>
      <c r="E715" s="226"/>
      <c r="F715" s="226"/>
      <c r="G715" s="226"/>
      <c r="H715" s="195"/>
      <c r="I715" s="195"/>
      <c r="J715" s="197"/>
      <c r="K715" s="334"/>
      <c r="L715" s="197"/>
      <c r="M715" s="198"/>
      <c r="N715" s="198"/>
      <c r="O715" s="198"/>
      <c r="P715" s="198"/>
      <c r="Q715" s="198"/>
      <c r="R715" s="198"/>
      <c r="S715" s="198"/>
      <c r="T715" s="198"/>
      <c r="U715" s="218"/>
      <c r="V715" s="218"/>
      <c r="W715" s="218"/>
      <c r="X715" s="218"/>
      <c r="Y715" s="218"/>
      <c r="Z715" s="218"/>
      <c r="AA715" s="218"/>
      <c r="AB715" s="218"/>
    </row>
    <row r="716" spans="1:28" ht="17" thickBot="1" x14ac:dyDescent="0.25">
      <c r="A716" s="192"/>
      <c r="B716" s="193"/>
      <c r="C716" s="218"/>
      <c r="D716" s="193"/>
      <c r="E716" s="226"/>
      <c r="F716" s="226"/>
      <c r="G716" s="226"/>
      <c r="H716" s="195"/>
      <c r="I716" s="195"/>
      <c r="J716" s="197"/>
      <c r="K716" s="334"/>
      <c r="L716" s="197"/>
      <c r="M716" s="198"/>
      <c r="N716" s="198"/>
      <c r="O716" s="198"/>
      <c r="P716" s="198"/>
      <c r="Q716" s="198"/>
      <c r="R716" s="198"/>
      <c r="S716" s="198"/>
      <c r="T716" s="198"/>
      <c r="U716" s="218"/>
      <c r="V716" s="218"/>
      <c r="W716" s="218"/>
      <c r="X716" s="218"/>
      <c r="Y716" s="218"/>
      <c r="Z716" s="218"/>
      <c r="AA716" s="218"/>
      <c r="AB716" s="218"/>
    </row>
    <row r="717" spans="1:28" ht="17" thickBot="1" x14ac:dyDescent="0.25">
      <c r="A717" s="192"/>
      <c r="B717" s="193"/>
      <c r="C717" s="218"/>
      <c r="D717" s="193"/>
      <c r="E717" s="226"/>
      <c r="F717" s="226"/>
      <c r="G717" s="226"/>
      <c r="H717" s="195"/>
      <c r="I717" s="195"/>
      <c r="J717" s="197"/>
      <c r="K717" s="334"/>
      <c r="L717" s="197"/>
      <c r="M717" s="198"/>
      <c r="N717" s="198"/>
      <c r="O717" s="198"/>
      <c r="P717" s="198"/>
      <c r="Q717" s="198"/>
      <c r="R717" s="198"/>
      <c r="S717" s="198"/>
      <c r="T717" s="198"/>
      <c r="U717" s="218"/>
      <c r="V717" s="218"/>
      <c r="W717" s="218"/>
      <c r="X717" s="218"/>
      <c r="Y717" s="218"/>
      <c r="Z717" s="218"/>
      <c r="AA717" s="218"/>
      <c r="AB717" s="218"/>
    </row>
    <row r="718" spans="1:28" ht="17" thickBot="1" x14ac:dyDescent="0.25">
      <c r="A718" s="192"/>
      <c r="B718" s="193"/>
      <c r="C718" s="218"/>
      <c r="D718" s="193"/>
      <c r="E718" s="226"/>
      <c r="F718" s="226"/>
      <c r="G718" s="226"/>
      <c r="H718" s="195"/>
      <c r="I718" s="195"/>
      <c r="J718" s="197"/>
      <c r="K718" s="334"/>
      <c r="L718" s="197"/>
      <c r="M718" s="198"/>
      <c r="N718" s="198"/>
      <c r="O718" s="198"/>
      <c r="P718" s="198"/>
      <c r="Q718" s="198"/>
      <c r="R718" s="198"/>
      <c r="S718" s="198"/>
      <c r="T718" s="198"/>
      <c r="U718" s="218"/>
      <c r="V718" s="218"/>
      <c r="W718" s="218"/>
      <c r="X718" s="218"/>
      <c r="Y718" s="218"/>
      <c r="Z718" s="218"/>
      <c r="AA718" s="218"/>
      <c r="AB718" s="218"/>
    </row>
    <row r="719" spans="1:28" ht="17" thickBot="1" x14ac:dyDescent="0.25">
      <c r="A719" s="192"/>
      <c r="B719" s="193"/>
      <c r="C719" s="218"/>
      <c r="D719" s="193"/>
      <c r="E719" s="226"/>
      <c r="F719" s="226"/>
      <c r="G719" s="226"/>
      <c r="H719" s="195"/>
      <c r="I719" s="195"/>
      <c r="J719" s="197"/>
      <c r="K719" s="334"/>
      <c r="L719" s="197"/>
      <c r="M719" s="198"/>
      <c r="N719" s="198"/>
      <c r="O719" s="198"/>
      <c r="P719" s="198"/>
      <c r="Q719" s="198"/>
      <c r="R719" s="198"/>
      <c r="S719" s="198"/>
      <c r="T719" s="198"/>
      <c r="U719" s="218"/>
      <c r="V719" s="218"/>
      <c r="W719" s="218"/>
      <c r="X719" s="218"/>
      <c r="Y719" s="218"/>
      <c r="Z719" s="218"/>
      <c r="AA719" s="218"/>
      <c r="AB719" s="218"/>
    </row>
    <row r="720" spans="1:28" ht="17" thickBot="1" x14ac:dyDescent="0.25">
      <c r="A720" s="192"/>
      <c r="B720" s="193"/>
      <c r="C720" s="218"/>
      <c r="D720" s="193"/>
      <c r="E720" s="226"/>
      <c r="F720" s="226"/>
      <c r="G720" s="226"/>
      <c r="H720" s="195"/>
      <c r="I720" s="195"/>
      <c r="J720" s="197"/>
      <c r="K720" s="334"/>
      <c r="L720" s="197"/>
      <c r="M720" s="198"/>
      <c r="N720" s="198"/>
      <c r="O720" s="198"/>
      <c r="P720" s="198"/>
      <c r="Q720" s="198"/>
      <c r="R720" s="198"/>
      <c r="S720" s="198"/>
      <c r="T720" s="198"/>
      <c r="U720" s="218"/>
      <c r="V720" s="218"/>
      <c r="W720" s="218"/>
      <c r="X720" s="218"/>
      <c r="Y720" s="218"/>
      <c r="Z720" s="218"/>
      <c r="AA720" s="218"/>
      <c r="AB720" s="218"/>
    </row>
    <row r="721" spans="1:28" ht="17" thickBot="1" x14ac:dyDescent="0.25">
      <c r="A721" s="192"/>
      <c r="B721" s="193"/>
      <c r="C721" s="218"/>
      <c r="D721" s="193"/>
      <c r="E721" s="226"/>
      <c r="F721" s="226"/>
      <c r="G721" s="226"/>
      <c r="H721" s="195"/>
      <c r="I721" s="195"/>
      <c r="J721" s="197"/>
      <c r="K721" s="334"/>
      <c r="L721" s="197"/>
      <c r="M721" s="198"/>
      <c r="N721" s="198"/>
      <c r="O721" s="198"/>
      <c r="P721" s="198"/>
      <c r="Q721" s="198"/>
      <c r="R721" s="198"/>
      <c r="S721" s="198"/>
      <c r="T721" s="198"/>
      <c r="U721" s="218"/>
      <c r="V721" s="218"/>
      <c r="W721" s="218"/>
      <c r="X721" s="218"/>
      <c r="Y721" s="218"/>
      <c r="Z721" s="218"/>
      <c r="AA721" s="218"/>
      <c r="AB721" s="218"/>
    </row>
    <row r="722" spans="1:28" ht="17" thickBot="1" x14ac:dyDescent="0.25">
      <c r="A722" s="192"/>
      <c r="B722" s="193"/>
      <c r="C722" s="218"/>
      <c r="D722" s="193"/>
      <c r="E722" s="226"/>
      <c r="F722" s="226"/>
      <c r="G722" s="226"/>
      <c r="H722" s="195"/>
      <c r="I722" s="195"/>
      <c r="J722" s="197"/>
      <c r="K722" s="334"/>
      <c r="L722" s="197"/>
      <c r="M722" s="198"/>
      <c r="N722" s="198"/>
      <c r="O722" s="198"/>
      <c r="P722" s="198"/>
      <c r="Q722" s="198"/>
      <c r="R722" s="198"/>
      <c r="S722" s="198"/>
      <c r="T722" s="198"/>
      <c r="U722" s="218"/>
      <c r="V722" s="218"/>
      <c r="W722" s="218"/>
      <c r="X722" s="218"/>
      <c r="Y722" s="218"/>
      <c r="Z722" s="218"/>
      <c r="AA722" s="218"/>
      <c r="AB722" s="218"/>
    </row>
    <row r="723" spans="1:28" ht="17" thickBot="1" x14ac:dyDescent="0.25">
      <c r="A723" s="192"/>
      <c r="B723" s="193"/>
      <c r="C723" s="218"/>
      <c r="D723" s="193"/>
      <c r="E723" s="226"/>
      <c r="F723" s="226"/>
      <c r="G723" s="226"/>
      <c r="H723" s="195"/>
      <c r="I723" s="195"/>
      <c r="J723" s="197"/>
      <c r="K723" s="334"/>
      <c r="L723" s="197"/>
      <c r="M723" s="198"/>
      <c r="N723" s="198"/>
      <c r="O723" s="198"/>
      <c r="P723" s="198"/>
      <c r="Q723" s="198"/>
      <c r="R723" s="198"/>
      <c r="S723" s="198"/>
      <c r="T723" s="198"/>
      <c r="U723" s="218"/>
      <c r="V723" s="218"/>
      <c r="W723" s="218"/>
      <c r="X723" s="218"/>
      <c r="Y723" s="218"/>
      <c r="Z723" s="218"/>
      <c r="AA723" s="218"/>
      <c r="AB723" s="218"/>
    </row>
    <row r="724" spans="1:28" ht="17" thickBot="1" x14ac:dyDescent="0.25">
      <c r="A724" s="192"/>
      <c r="B724" s="193"/>
      <c r="C724" s="218"/>
      <c r="D724" s="193"/>
      <c r="E724" s="226"/>
      <c r="F724" s="226"/>
      <c r="G724" s="226"/>
      <c r="H724" s="195"/>
      <c r="I724" s="195"/>
      <c r="J724" s="197"/>
      <c r="K724" s="334"/>
      <c r="L724" s="197"/>
      <c r="M724" s="198"/>
      <c r="N724" s="198"/>
      <c r="O724" s="198"/>
      <c r="P724" s="198"/>
      <c r="Q724" s="198"/>
      <c r="R724" s="198"/>
      <c r="S724" s="198"/>
      <c r="T724" s="198"/>
      <c r="U724" s="218"/>
      <c r="V724" s="218"/>
      <c r="W724" s="218"/>
      <c r="X724" s="218"/>
      <c r="Y724" s="218"/>
      <c r="Z724" s="218"/>
      <c r="AA724" s="218"/>
      <c r="AB724" s="218"/>
    </row>
    <row r="725" spans="1:28" ht="17" thickBot="1" x14ac:dyDescent="0.25">
      <c r="A725" s="192"/>
      <c r="B725" s="193"/>
      <c r="C725" s="218"/>
      <c r="D725" s="193"/>
      <c r="E725" s="226"/>
      <c r="F725" s="226"/>
      <c r="G725" s="226"/>
      <c r="H725" s="195"/>
      <c r="I725" s="195"/>
      <c r="J725" s="197"/>
      <c r="K725" s="334"/>
      <c r="L725" s="197"/>
      <c r="M725" s="198"/>
      <c r="N725" s="198"/>
      <c r="O725" s="198"/>
      <c r="P725" s="198"/>
      <c r="Q725" s="198"/>
      <c r="R725" s="198"/>
      <c r="S725" s="198"/>
      <c r="T725" s="198"/>
      <c r="U725" s="218"/>
      <c r="V725" s="218"/>
      <c r="W725" s="218"/>
      <c r="X725" s="218"/>
      <c r="Y725" s="218"/>
      <c r="Z725" s="218"/>
      <c r="AA725" s="218"/>
      <c r="AB725" s="218"/>
    </row>
    <row r="726" spans="1:28" ht="17" thickBot="1" x14ac:dyDescent="0.25">
      <c r="A726" s="192"/>
      <c r="B726" s="193"/>
      <c r="C726" s="218"/>
      <c r="D726" s="193"/>
      <c r="E726" s="226"/>
      <c r="F726" s="226"/>
      <c r="G726" s="226"/>
      <c r="H726" s="195"/>
      <c r="I726" s="195"/>
      <c r="J726" s="197"/>
      <c r="K726" s="334"/>
      <c r="L726" s="197"/>
      <c r="M726" s="198"/>
      <c r="N726" s="198"/>
      <c r="O726" s="198"/>
      <c r="P726" s="198"/>
      <c r="Q726" s="198"/>
      <c r="R726" s="198"/>
      <c r="S726" s="198"/>
      <c r="T726" s="198"/>
      <c r="U726" s="218"/>
      <c r="V726" s="218"/>
      <c r="W726" s="218"/>
      <c r="X726" s="218"/>
      <c r="Y726" s="218"/>
      <c r="Z726" s="218"/>
      <c r="AA726" s="218"/>
      <c r="AB726" s="218"/>
    </row>
    <row r="727" spans="1:28" ht="17" thickBot="1" x14ac:dyDescent="0.25">
      <c r="A727" s="192"/>
      <c r="B727" s="193"/>
      <c r="C727" s="218"/>
      <c r="D727" s="193"/>
      <c r="E727" s="226"/>
      <c r="F727" s="226"/>
      <c r="G727" s="226"/>
      <c r="H727" s="195"/>
      <c r="I727" s="195"/>
      <c r="J727" s="197"/>
      <c r="K727" s="334"/>
      <c r="L727" s="197"/>
      <c r="M727" s="198"/>
      <c r="N727" s="198"/>
      <c r="O727" s="198"/>
      <c r="P727" s="198"/>
      <c r="Q727" s="198"/>
      <c r="R727" s="198"/>
      <c r="S727" s="198"/>
      <c r="T727" s="198"/>
      <c r="U727" s="218"/>
      <c r="V727" s="218"/>
      <c r="W727" s="218"/>
      <c r="X727" s="218"/>
      <c r="Y727" s="218"/>
      <c r="Z727" s="218"/>
      <c r="AA727" s="218"/>
      <c r="AB727" s="218"/>
    </row>
    <row r="728" spans="1:28" ht="17" thickBot="1" x14ac:dyDescent="0.25">
      <c r="A728" s="192"/>
      <c r="B728" s="193"/>
      <c r="C728" s="218"/>
      <c r="D728" s="193"/>
      <c r="E728" s="226"/>
      <c r="F728" s="226"/>
      <c r="G728" s="226"/>
      <c r="H728" s="195"/>
      <c r="I728" s="195"/>
      <c r="J728" s="197"/>
      <c r="K728" s="334"/>
      <c r="L728" s="197"/>
      <c r="M728" s="198"/>
      <c r="N728" s="198"/>
      <c r="O728" s="198"/>
      <c r="P728" s="198"/>
      <c r="Q728" s="198"/>
      <c r="R728" s="198"/>
      <c r="S728" s="198"/>
      <c r="T728" s="198"/>
      <c r="U728" s="218"/>
      <c r="V728" s="218"/>
      <c r="W728" s="218"/>
      <c r="X728" s="218"/>
      <c r="Y728" s="218"/>
      <c r="Z728" s="218"/>
      <c r="AA728" s="218"/>
      <c r="AB728" s="218"/>
    </row>
    <row r="729" spans="1:28" ht="17" thickBot="1" x14ac:dyDescent="0.25">
      <c r="A729" s="192"/>
      <c r="B729" s="193"/>
      <c r="C729" s="218"/>
      <c r="D729" s="193"/>
      <c r="E729" s="226"/>
      <c r="F729" s="226"/>
      <c r="G729" s="226"/>
      <c r="H729" s="195"/>
      <c r="I729" s="195"/>
      <c r="J729" s="197"/>
      <c r="K729" s="334"/>
      <c r="L729" s="197"/>
      <c r="M729" s="198"/>
      <c r="N729" s="198"/>
      <c r="O729" s="198"/>
      <c r="P729" s="198"/>
      <c r="Q729" s="198"/>
      <c r="R729" s="198"/>
      <c r="S729" s="198"/>
      <c r="T729" s="198"/>
      <c r="U729" s="218"/>
      <c r="V729" s="218"/>
      <c r="W729" s="218"/>
      <c r="X729" s="218"/>
      <c r="Y729" s="218"/>
      <c r="Z729" s="218"/>
      <c r="AA729" s="218"/>
      <c r="AB729" s="218"/>
    </row>
    <row r="730" spans="1:28" ht="17" thickBot="1" x14ac:dyDescent="0.25">
      <c r="A730" s="192"/>
      <c r="B730" s="193"/>
      <c r="C730" s="218"/>
      <c r="D730" s="193"/>
      <c r="E730" s="226"/>
      <c r="F730" s="226"/>
      <c r="G730" s="226"/>
      <c r="H730" s="195"/>
      <c r="I730" s="195"/>
      <c r="J730" s="197"/>
      <c r="K730" s="334"/>
      <c r="L730" s="197"/>
      <c r="M730" s="198"/>
      <c r="N730" s="198"/>
      <c r="O730" s="198"/>
      <c r="P730" s="198"/>
      <c r="Q730" s="198"/>
      <c r="R730" s="198"/>
      <c r="S730" s="198"/>
      <c r="T730" s="198"/>
      <c r="U730" s="218"/>
      <c r="V730" s="218"/>
      <c r="W730" s="218"/>
      <c r="X730" s="218"/>
      <c r="Y730" s="218"/>
      <c r="Z730" s="218"/>
      <c r="AA730" s="218"/>
      <c r="AB730" s="218"/>
    </row>
    <row r="731" spans="1:28" ht="17" thickBot="1" x14ac:dyDescent="0.25">
      <c r="A731" s="192"/>
      <c r="B731" s="193"/>
      <c r="C731" s="218"/>
      <c r="D731" s="193"/>
      <c r="E731" s="226"/>
      <c r="F731" s="226"/>
      <c r="G731" s="226"/>
      <c r="H731" s="195"/>
      <c r="I731" s="195"/>
      <c r="J731" s="197"/>
      <c r="K731" s="334"/>
      <c r="L731" s="197"/>
      <c r="M731" s="198"/>
      <c r="N731" s="198"/>
      <c r="O731" s="198"/>
      <c r="P731" s="198"/>
      <c r="Q731" s="198"/>
      <c r="R731" s="198"/>
      <c r="S731" s="198"/>
      <c r="T731" s="198"/>
      <c r="U731" s="218"/>
      <c r="V731" s="218"/>
      <c r="W731" s="218"/>
      <c r="X731" s="218"/>
      <c r="Y731" s="218"/>
      <c r="Z731" s="218"/>
      <c r="AA731" s="218"/>
      <c r="AB731" s="218"/>
    </row>
    <row r="732" spans="1:28" ht="17" thickBot="1" x14ac:dyDescent="0.25">
      <c r="A732" s="192"/>
      <c r="B732" s="193"/>
      <c r="C732" s="218"/>
      <c r="D732" s="193"/>
      <c r="E732" s="226"/>
      <c r="F732" s="226"/>
      <c r="G732" s="226"/>
      <c r="H732" s="195"/>
      <c r="I732" s="195"/>
      <c r="J732" s="197"/>
      <c r="K732" s="334"/>
      <c r="L732" s="197"/>
      <c r="M732" s="198"/>
      <c r="N732" s="198"/>
      <c r="O732" s="198"/>
      <c r="P732" s="198"/>
      <c r="Q732" s="198"/>
      <c r="R732" s="198"/>
      <c r="S732" s="198"/>
      <c r="T732" s="198"/>
      <c r="U732" s="218"/>
      <c r="V732" s="218"/>
      <c r="W732" s="218"/>
      <c r="X732" s="218"/>
      <c r="Y732" s="218"/>
      <c r="Z732" s="218"/>
      <c r="AA732" s="218"/>
      <c r="AB732" s="218"/>
    </row>
    <row r="733" spans="1:28" ht="17" thickBot="1" x14ac:dyDescent="0.25">
      <c r="A733" s="192"/>
      <c r="B733" s="193"/>
      <c r="C733" s="218"/>
      <c r="D733" s="193"/>
      <c r="E733" s="226"/>
      <c r="F733" s="226"/>
      <c r="G733" s="226"/>
      <c r="H733" s="195"/>
      <c r="I733" s="195"/>
      <c r="J733" s="197"/>
      <c r="K733" s="334"/>
      <c r="L733" s="197"/>
      <c r="M733" s="198"/>
      <c r="N733" s="198"/>
      <c r="O733" s="198"/>
      <c r="P733" s="198"/>
      <c r="Q733" s="198"/>
      <c r="R733" s="198"/>
      <c r="S733" s="198"/>
      <c r="T733" s="198"/>
      <c r="U733" s="218"/>
      <c r="V733" s="218"/>
      <c r="W733" s="218"/>
      <c r="X733" s="218"/>
      <c r="Y733" s="218"/>
      <c r="Z733" s="218"/>
      <c r="AA733" s="218"/>
      <c r="AB733" s="218"/>
    </row>
    <row r="734" spans="1:28" ht="17" thickBot="1" x14ac:dyDescent="0.25">
      <c r="A734" s="192"/>
      <c r="B734" s="193"/>
      <c r="C734" s="218"/>
      <c r="D734" s="193"/>
      <c r="E734" s="226"/>
      <c r="F734" s="226"/>
      <c r="G734" s="226"/>
      <c r="H734" s="195"/>
      <c r="I734" s="195"/>
      <c r="J734" s="197"/>
      <c r="K734" s="334"/>
      <c r="L734" s="197"/>
      <c r="M734" s="198"/>
      <c r="N734" s="198"/>
      <c r="O734" s="198"/>
      <c r="P734" s="198"/>
      <c r="Q734" s="198"/>
      <c r="R734" s="198"/>
      <c r="S734" s="198"/>
      <c r="T734" s="198"/>
      <c r="U734" s="218"/>
      <c r="V734" s="218"/>
      <c r="W734" s="218"/>
      <c r="X734" s="218"/>
      <c r="Y734" s="218"/>
      <c r="Z734" s="218"/>
      <c r="AA734" s="218"/>
      <c r="AB734" s="218"/>
    </row>
    <row r="735" spans="1:28" ht="17" thickBot="1" x14ac:dyDescent="0.25">
      <c r="A735" s="192"/>
      <c r="B735" s="193"/>
      <c r="C735" s="218"/>
      <c r="D735" s="193"/>
      <c r="E735" s="226"/>
      <c r="F735" s="226"/>
      <c r="G735" s="226"/>
      <c r="H735" s="195"/>
      <c r="I735" s="195"/>
      <c r="J735" s="197"/>
      <c r="K735" s="334"/>
      <c r="L735" s="197"/>
      <c r="M735" s="198"/>
      <c r="N735" s="198"/>
      <c r="O735" s="198"/>
      <c r="P735" s="198"/>
      <c r="Q735" s="198"/>
      <c r="R735" s="198"/>
      <c r="S735" s="198"/>
      <c r="T735" s="198"/>
      <c r="U735" s="218"/>
      <c r="V735" s="218"/>
      <c r="W735" s="218"/>
      <c r="X735" s="218"/>
      <c r="Y735" s="218"/>
      <c r="Z735" s="218"/>
      <c r="AA735" s="218"/>
      <c r="AB735" s="218"/>
    </row>
    <row r="736" spans="1:28" ht="17" thickBot="1" x14ac:dyDescent="0.25">
      <c r="A736" s="192"/>
      <c r="B736" s="193"/>
      <c r="C736" s="218"/>
      <c r="D736" s="193"/>
      <c r="E736" s="226"/>
      <c r="F736" s="226"/>
      <c r="G736" s="226"/>
      <c r="H736" s="195"/>
      <c r="I736" s="195"/>
      <c r="J736" s="197"/>
      <c r="K736" s="334"/>
      <c r="L736" s="197"/>
      <c r="M736" s="198"/>
      <c r="N736" s="198"/>
      <c r="O736" s="198"/>
      <c r="P736" s="198"/>
      <c r="Q736" s="198"/>
      <c r="R736" s="198"/>
      <c r="S736" s="198"/>
      <c r="T736" s="198"/>
      <c r="U736" s="218"/>
      <c r="V736" s="218"/>
      <c r="W736" s="218"/>
      <c r="X736" s="218"/>
      <c r="Y736" s="218"/>
      <c r="Z736" s="218"/>
      <c r="AA736" s="218"/>
      <c r="AB736" s="218"/>
    </row>
    <row r="737" spans="1:28" ht="17" thickBot="1" x14ac:dyDescent="0.25">
      <c r="A737" s="192"/>
      <c r="B737" s="193"/>
      <c r="C737" s="218"/>
      <c r="D737" s="193"/>
      <c r="E737" s="226"/>
      <c r="F737" s="226"/>
      <c r="G737" s="226"/>
      <c r="H737" s="195"/>
      <c r="I737" s="195"/>
      <c r="J737" s="197"/>
      <c r="K737" s="334"/>
      <c r="L737" s="197"/>
      <c r="M737" s="198"/>
      <c r="N737" s="198"/>
      <c r="O737" s="198"/>
      <c r="P737" s="198"/>
      <c r="Q737" s="198"/>
      <c r="R737" s="198"/>
      <c r="S737" s="198"/>
      <c r="T737" s="198"/>
      <c r="U737" s="218"/>
      <c r="V737" s="218"/>
      <c r="W737" s="218"/>
      <c r="X737" s="218"/>
      <c r="Y737" s="218"/>
      <c r="Z737" s="218"/>
      <c r="AA737" s="218"/>
      <c r="AB737" s="218"/>
    </row>
    <row r="738" spans="1:28" ht="17" thickBot="1" x14ac:dyDescent="0.25">
      <c r="A738" s="192"/>
      <c r="B738" s="193"/>
      <c r="C738" s="218"/>
      <c r="D738" s="193"/>
      <c r="E738" s="226"/>
      <c r="F738" s="226"/>
      <c r="G738" s="226"/>
      <c r="H738" s="195"/>
      <c r="I738" s="195"/>
      <c r="J738" s="197"/>
      <c r="K738" s="334"/>
      <c r="L738" s="197"/>
      <c r="M738" s="198"/>
      <c r="N738" s="198"/>
      <c r="O738" s="198"/>
      <c r="P738" s="198"/>
      <c r="Q738" s="198"/>
      <c r="R738" s="198"/>
      <c r="S738" s="198"/>
      <c r="T738" s="198"/>
      <c r="U738" s="218"/>
      <c r="V738" s="218"/>
      <c r="W738" s="218"/>
      <c r="X738" s="218"/>
      <c r="Y738" s="218"/>
      <c r="Z738" s="218"/>
      <c r="AA738" s="218"/>
      <c r="AB738" s="218"/>
    </row>
    <row r="739" spans="1:28" ht="17" thickBot="1" x14ac:dyDescent="0.25">
      <c r="A739" s="192"/>
      <c r="B739" s="193"/>
      <c r="C739" s="218"/>
      <c r="D739" s="193"/>
      <c r="E739" s="226"/>
      <c r="F739" s="226"/>
      <c r="G739" s="226"/>
      <c r="H739" s="195"/>
      <c r="I739" s="195"/>
      <c r="J739" s="197"/>
      <c r="K739" s="334"/>
      <c r="L739" s="197"/>
      <c r="M739" s="198"/>
      <c r="N739" s="198"/>
      <c r="O739" s="198"/>
      <c r="P739" s="198"/>
      <c r="Q739" s="198"/>
      <c r="R739" s="198"/>
      <c r="S739" s="198"/>
      <c r="T739" s="198"/>
      <c r="U739" s="218"/>
      <c r="V739" s="218"/>
      <c r="W739" s="218"/>
      <c r="X739" s="218"/>
      <c r="Y739" s="218"/>
      <c r="Z739" s="218"/>
      <c r="AA739" s="218"/>
      <c r="AB739" s="218"/>
    </row>
    <row r="740" spans="1:28" ht="17" thickBot="1" x14ac:dyDescent="0.25">
      <c r="A740" s="192"/>
      <c r="B740" s="193"/>
      <c r="C740" s="218"/>
      <c r="D740" s="193"/>
      <c r="E740" s="226"/>
      <c r="F740" s="226"/>
      <c r="G740" s="226"/>
      <c r="H740" s="195"/>
      <c r="I740" s="195"/>
      <c r="J740" s="197"/>
      <c r="K740" s="334"/>
      <c r="L740" s="197"/>
      <c r="M740" s="198"/>
      <c r="N740" s="198"/>
      <c r="O740" s="198"/>
      <c r="P740" s="198"/>
      <c r="Q740" s="198"/>
      <c r="R740" s="198"/>
      <c r="S740" s="198"/>
      <c r="T740" s="198"/>
      <c r="U740" s="218"/>
      <c r="V740" s="218"/>
      <c r="W740" s="218"/>
      <c r="X740" s="218"/>
      <c r="Y740" s="218"/>
      <c r="Z740" s="218"/>
      <c r="AA740" s="218"/>
      <c r="AB740" s="218"/>
    </row>
    <row r="741" spans="1:28" ht="17" thickBot="1" x14ac:dyDescent="0.25">
      <c r="A741" s="192"/>
      <c r="B741" s="193"/>
      <c r="C741" s="218"/>
      <c r="D741" s="193"/>
      <c r="E741" s="226"/>
      <c r="F741" s="226"/>
      <c r="G741" s="226"/>
      <c r="H741" s="195"/>
      <c r="I741" s="195"/>
      <c r="J741" s="197"/>
      <c r="K741" s="334"/>
      <c r="L741" s="197"/>
      <c r="M741" s="198"/>
      <c r="N741" s="198"/>
      <c r="O741" s="198"/>
      <c r="P741" s="198"/>
      <c r="Q741" s="198"/>
      <c r="R741" s="198"/>
      <c r="S741" s="198"/>
      <c r="T741" s="198"/>
      <c r="U741" s="218"/>
      <c r="V741" s="218"/>
      <c r="W741" s="218"/>
      <c r="X741" s="218"/>
      <c r="Y741" s="218"/>
      <c r="Z741" s="218"/>
      <c r="AA741" s="218"/>
      <c r="AB741" s="218"/>
    </row>
    <row r="742" spans="1:28" ht="17" thickBot="1" x14ac:dyDescent="0.25">
      <c r="A742" s="192"/>
      <c r="B742" s="193"/>
      <c r="C742" s="218"/>
      <c r="D742" s="193"/>
      <c r="E742" s="226"/>
      <c r="F742" s="226"/>
      <c r="G742" s="226"/>
      <c r="H742" s="195"/>
      <c r="I742" s="195"/>
      <c r="J742" s="197"/>
      <c r="K742" s="334"/>
      <c r="L742" s="197"/>
      <c r="M742" s="198"/>
      <c r="N742" s="198"/>
      <c r="O742" s="198"/>
      <c r="P742" s="198"/>
      <c r="Q742" s="198"/>
      <c r="R742" s="198"/>
      <c r="S742" s="198"/>
      <c r="T742" s="198"/>
      <c r="U742" s="218"/>
      <c r="V742" s="218"/>
      <c r="W742" s="218"/>
      <c r="X742" s="218"/>
      <c r="Y742" s="218"/>
      <c r="Z742" s="218"/>
      <c r="AA742" s="218"/>
      <c r="AB742" s="218"/>
    </row>
    <row r="743" spans="1:28" ht="17" thickBot="1" x14ac:dyDescent="0.25">
      <c r="A743" s="192"/>
      <c r="B743" s="193"/>
      <c r="C743" s="218"/>
      <c r="D743" s="193"/>
      <c r="E743" s="226"/>
      <c r="F743" s="226"/>
      <c r="G743" s="226"/>
      <c r="H743" s="195"/>
      <c r="I743" s="195"/>
      <c r="J743" s="197"/>
      <c r="K743" s="334"/>
      <c r="L743" s="197"/>
      <c r="M743" s="198"/>
      <c r="N743" s="198"/>
      <c r="O743" s="198"/>
      <c r="P743" s="198"/>
      <c r="Q743" s="198"/>
      <c r="R743" s="198"/>
      <c r="S743" s="198"/>
      <c r="T743" s="198"/>
      <c r="U743" s="218"/>
      <c r="V743" s="218"/>
      <c r="W743" s="218"/>
      <c r="X743" s="218"/>
      <c r="Y743" s="218"/>
      <c r="Z743" s="218"/>
      <c r="AA743" s="218"/>
      <c r="AB743" s="218"/>
    </row>
    <row r="744" spans="1:28" ht="17" thickBot="1" x14ac:dyDescent="0.25">
      <c r="A744" s="192"/>
      <c r="B744" s="193"/>
      <c r="C744" s="218"/>
      <c r="D744" s="193"/>
      <c r="E744" s="226"/>
      <c r="F744" s="226"/>
      <c r="G744" s="226"/>
      <c r="H744" s="195"/>
      <c r="I744" s="195"/>
      <c r="J744" s="197"/>
      <c r="K744" s="334"/>
      <c r="L744" s="197"/>
      <c r="M744" s="198"/>
      <c r="N744" s="198"/>
      <c r="O744" s="198"/>
      <c r="P744" s="198"/>
      <c r="Q744" s="198"/>
      <c r="R744" s="198"/>
      <c r="S744" s="198"/>
      <c r="T744" s="198"/>
      <c r="U744" s="218"/>
      <c r="V744" s="218"/>
      <c r="W744" s="218"/>
      <c r="X744" s="218"/>
      <c r="Y744" s="218"/>
      <c r="Z744" s="218"/>
      <c r="AA744" s="218"/>
      <c r="AB744" s="218"/>
    </row>
    <row r="745" spans="1:28" ht="17" thickBot="1" x14ac:dyDescent="0.25">
      <c r="A745" s="192"/>
      <c r="B745" s="193"/>
      <c r="C745" s="218"/>
      <c r="D745" s="193"/>
      <c r="E745" s="226"/>
      <c r="F745" s="226"/>
      <c r="G745" s="226"/>
      <c r="H745" s="195"/>
      <c r="I745" s="195"/>
      <c r="J745" s="197"/>
      <c r="K745" s="334"/>
      <c r="L745" s="197"/>
      <c r="M745" s="198"/>
      <c r="N745" s="198"/>
      <c r="O745" s="198"/>
      <c r="P745" s="198"/>
      <c r="Q745" s="198"/>
      <c r="R745" s="198"/>
      <c r="S745" s="198"/>
      <c r="T745" s="198"/>
      <c r="U745" s="218"/>
      <c r="V745" s="218"/>
      <c r="W745" s="218"/>
      <c r="X745" s="218"/>
      <c r="Y745" s="218"/>
      <c r="Z745" s="218"/>
      <c r="AA745" s="218"/>
      <c r="AB745" s="218"/>
    </row>
    <row r="746" spans="1:28" ht="17" thickBot="1" x14ac:dyDescent="0.25">
      <c r="A746" s="192"/>
      <c r="B746" s="193"/>
      <c r="C746" s="218"/>
      <c r="D746" s="193"/>
      <c r="E746" s="226"/>
      <c r="F746" s="226"/>
      <c r="G746" s="226"/>
      <c r="H746" s="195"/>
      <c r="I746" s="195"/>
      <c r="J746" s="197"/>
      <c r="K746" s="334"/>
      <c r="L746" s="197"/>
      <c r="M746" s="198"/>
      <c r="N746" s="198"/>
      <c r="O746" s="198"/>
      <c r="P746" s="198"/>
      <c r="Q746" s="198"/>
      <c r="R746" s="198"/>
      <c r="S746" s="198"/>
      <c r="T746" s="198"/>
      <c r="U746" s="218"/>
      <c r="V746" s="218"/>
      <c r="W746" s="218"/>
      <c r="X746" s="218"/>
      <c r="Y746" s="218"/>
      <c r="Z746" s="218"/>
      <c r="AA746" s="218"/>
      <c r="AB746" s="218"/>
    </row>
    <row r="747" spans="1:28" ht="17" thickBot="1" x14ac:dyDescent="0.25">
      <c r="A747" s="192"/>
      <c r="B747" s="193"/>
      <c r="C747" s="218"/>
      <c r="D747" s="193"/>
      <c r="E747" s="226"/>
      <c r="F747" s="226"/>
      <c r="G747" s="226"/>
      <c r="H747" s="195"/>
      <c r="I747" s="195"/>
      <c r="J747" s="197"/>
      <c r="K747" s="334"/>
      <c r="L747" s="197"/>
      <c r="M747" s="198"/>
      <c r="N747" s="198"/>
      <c r="O747" s="198"/>
      <c r="P747" s="198"/>
      <c r="Q747" s="198"/>
      <c r="R747" s="198"/>
      <c r="S747" s="198"/>
      <c r="T747" s="198"/>
      <c r="U747" s="218"/>
      <c r="V747" s="218"/>
      <c r="W747" s="218"/>
      <c r="X747" s="218"/>
      <c r="Y747" s="218"/>
      <c r="Z747" s="218"/>
      <c r="AA747" s="218"/>
      <c r="AB747" s="218"/>
    </row>
    <row r="748" spans="1:28" ht="17" thickBot="1" x14ac:dyDescent="0.25">
      <c r="A748" s="192"/>
      <c r="B748" s="193"/>
      <c r="C748" s="218"/>
      <c r="D748" s="193"/>
      <c r="E748" s="226"/>
      <c r="F748" s="226"/>
      <c r="G748" s="226"/>
      <c r="H748" s="195"/>
      <c r="I748" s="195"/>
      <c r="J748" s="197"/>
      <c r="K748" s="334"/>
      <c r="L748" s="197"/>
      <c r="M748" s="198"/>
      <c r="N748" s="198"/>
      <c r="O748" s="198"/>
      <c r="P748" s="198"/>
      <c r="Q748" s="198"/>
      <c r="R748" s="198"/>
      <c r="S748" s="198"/>
      <c r="T748" s="198"/>
      <c r="U748" s="218"/>
      <c r="V748" s="218"/>
      <c r="W748" s="218"/>
      <c r="X748" s="218"/>
      <c r="Y748" s="218"/>
      <c r="Z748" s="218"/>
      <c r="AA748" s="218"/>
      <c r="AB748" s="218"/>
    </row>
    <row r="749" spans="1:28" ht="17" thickBot="1" x14ac:dyDescent="0.25">
      <c r="A749" s="192"/>
      <c r="B749" s="193"/>
      <c r="C749" s="218"/>
      <c r="D749" s="193"/>
      <c r="E749" s="226"/>
      <c r="F749" s="226"/>
      <c r="G749" s="226"/>
      <c r="H749" s="195"/>
      <c r="I749" s="195"/>
      <c r="J749" s="197"/>
      <c r="K749" s="334"/>
      <c r="L749" s="197"/>
      <c r="M749" s="198"/>
      <c r="N749" s="198"/>
      <c r="O749" s="198"/>
      <c r="P749" s="198"/>
      <c r="Q749" s="198"/>
      <c r="R749" s="198"/>
      <c r="S749" s="198"/>
      <c r="T749" s="198"/>
      <c r="U749" s="218"/>
      <c r="V749" s="218"/>
      <c r="W749" s="218"/>
      <c r="X749" s="218"/>
      <c r="Y749" s="218"/>
      <c r="Z749" s="218"/>
      <c r="AA749" s="218"/>
      <c r="AB749" s="218"/>
    </row>
    <row r="750" spans="1:28" ht="17" thickBot="1" x14ac:dyDescent="0.25">
      <c r="A750" s="192"/>
      <c r="B750" s="193"/>
      <c r="C750" s="218"/>
      <c r="D750" s="193"/>
      <c r="E750" s="226"/>
      <c r="F750" s="226"/>
      <c r="G750" s="226"/>
      <c r="H750" s="195"/>
      <c r="I750" s="195"/>
      <c r="J750" s="197"/>
      <c r="K750" s="334"/>
      <c r="L750" s="197"/>
      <c r="M750" s="198"/>
      <c r="N750" s="198"/>
      <c r="O750" s="198"/>
      <c r="P750" s="198"/>
      <c r="Q750" s="198"/>
      <c r="R750" s="198"/>
      <c r="S750" s="198"/>
      <c r="T750" s="198"/>
      <c r="U750" s="218"/>
      <c r="V750" s="218"/>
      <c r="W750" s="218"/>
      <c r="X750" s="218"/>
      <c r="Y750" s="218"/>
      <c r="Z750" s="218"/>
      <c r="AA750" s="218"/>
      <c r="AB750" s="218"/>
    </row>
    <row r="751" spans="1:28" ht="17" thickBot="1" x14ac:dyDescent="0.25">
      <c r="A751" s="192"/>
      <c r="B751" s="193"/>
      <c r="C751" s="218"/>
      <c r="D751" s="193"/>
      <c r="E751" s="226"/>
      <c r="F751" s="226"/>
      <c r="G751" s="226"/>
      <c r="H751" s="195"/>
      <c r="I751" s="195"/>
      <c r="J751" s="197"/>
      <c r="K751" s="334"/>
      <c r="L751" s="197"/>
      <c r="M751" s="198"/>
      <c r="N751" s="198"/>
      <c r="O751" s="198"/>
      <c r="P751" s="198"/>
      <c r="Q751" s="198"/>
      <c r="R751" s="198"/>
      <c r="S751" s="198"/>
      <c r="T751" s="198"/>
      <c r="U751" s="218"/>
      <c r="V751" s="218"/>
      <c r="W751" s="218"/>
      <c r="X751" s="218"/>
      <c r="Y751" s="218"/>
      <c r="Z751" s="218"/>
      <c r="AA751" s="218"/>
      <c r="AB751" s="218"/>
    </row>
    <row r="752" spans="1:28" ht="17" thickBot="1" x14ac:dyDescent="0.25">
      <c r="A752" s="192"/>
      <c r="B752" s="193"/>
      <c r="C752" s="218"/>
      <c r="D752" s="193"/>
      <c r="E752" s="226"/>
      <c r="F752" s="226"/>
      <c r="G752" s="226"/>
      <c r="H752" s="195"/>
      <c r="I752" s="195"/>
      <c r="J752" s="197"/>
      <c r="K752" s="334"/>
      <c r="L752" s="197"/>
      <c r="M752" s="198"/>
      <c r="N752" s="198"/>
      <c r="O752" s="198"/>
      <c r="P752" s="198"/>
      <c r="Q752" s="198"/>
      <c r="R752" s="198"/>
      <c r="S752" s="198"/>
      <c r="T752" s="198"/>
      <c r="U752" s="218"/>
      <c r="V752" s="218"/>
      <c r="W752" s="218"/>
      <c r="X752" s="218"/>
      <c r="Y752" s="218"/>
      <c r="Z752" s="218"/>
      <c r="AA752" s="218"/>
      <c r="AB752" s="218"/>
    </row>
    <row r="753" spans="1:28" ht="17" thickBot="1" x14ac:dyDescent="0.25">
      <c r="A753" s="192"/>
      <c r="B753" s="193"/>
      <c r="C753" s="218"/>
      <c r="D753" s="193"/>
      <c r="E753" s="226"/>
      <c r="F753" s="226"/>
      <c r="G753" s="226"/>
      <c r="H753" s="195"/>
      <c r="I753" s="195"/>
      <c r="J753" s="197"/>
      <c r="K753" s="334"/>
      <c r="L753" s="197"/>
      <c r="M753" s="198"/>
      <c r="N753" s="198"/>
      <c r="O753" s="198"/>
      <c r="P753" s="198"/>
      <c r="Q753" s="198"/>
      <c r="R753" s="198"/>
      <c r="S753" s="198"/>
      <c r="T753" s="198"/>
      <c r="U753" s="218"/>
      <c r="V753" s="218"/>
      <c r="W753" s="218"/>
      <c r="X753" s="218"/>
      <c r="Y753" s="218"/>
      <c r="Z753" s="218"/>
      <c r="AA753" s="218"/>
      <c r="AB753" s="218"/>
    </row>
    <row r="754" spans="1:28" ht="17" thickBot="1" x14ac:dyDescent="0.25">
      <c r="A754" s="192"/>
      <c r="B754" s="193"/>
      <c r="C754" s="218"/>
      <c r="D754" s="193"/>
      <c r="E754" s="226"/>
      <c r="F754" s="226"/>
      <c r="G754" s="226"/>
      <c r="H754" s="195"/>
      <c r="I754" s="195"/>
      <c r="J754" s="197"/>
      <c r="K754" s="334"/>
      <c r="L754" s="197"/>
      <c r="M754" s="198"/>
      <c r="N754" s="198"/>
      <c r="O754" s="198"/>
      <c r="P754" s="198"/>
      <c r="Q754" s="198"/>
      <c r="R754" s="198"/>
      <c r="S754" s="198"/>
      <c r="T754" s="198"/>
      <c r="U754" s="218"/>
      <c r="V754" s="218"/>
      <c r="W754" s="218"/>
      <c r="X754" s="218"/>
      <c r="Y754" s="218"/>
      <c r="Z754" s="218"/>
      <c r="AA754" s="218"/>
      <c r="AB754" s="218"/>
    </row>
    <row r="755" spans="1:28" ht="17" thickBot="1" x14ac:dyDescent="0.25">
      <c r="A755" s="192"/>
      <c r="B755" s="193"/>
      <c r="C755" s="218"/>
      <c r="D755" s="193"/>
      <c r="E755" s="226"/>
      <c r="F755" s="226"/>
      <c r="G755" s="226"/>
      <c r="H755" s="195"/>
      <c r="I755" s="195"/>
      <c r="J755" s="197"/>
      <c r="K755" s="334"/>
      <c r="L755" s="197"/>
      <c r="M755" s="198"/>
      <c r="N755" s="198"/>
      <c r="O755" s="198"/>
      <c r="P755" s="198"/>
      <c r="Q755" s="198"/>
      <c r="R755" s="198"/>
      <c r="S755" s="198"/>
      <c r="T755" s="198"/>
      <c r="U755" s="218"/>
      <c r="V755" s="218"/>
      <c r="W755" s="218"/>
      <c r="X755" s="218"/>
      <c r="Y755" s="218"/>
      <c r="Z755" s="218"/>
      <c r="AA755" s="218"/>
      <c r="AB755" s="218"/>
    </row>
    <row r="756" spans="1:28" ht="17" thickBot="1" x14ac:dyDescent="0.25">
      <c r="A756" s="192"/>
      <c r="B756" s="193"/>
      <c r="C756" s="218"/>
      <c r="D756" s="193"/>
      <c r="E756" s="226"/>
      <c r="F756" s="226"/>
      <c r="G756" s="226"/>
      <c r="H756" s="195"/>
      <c r="I756" s="195"/>
      <c r="J756" s="197"/>
      <c r="K756" s="334"/>
      <c r="L756" s="197"/>
      <c r="M756" s="198"/>
      <c r="N756" s="198"/>
      <c r="O756" s="198"/>
      <c r="P756" s="198"/>
      <c r="Q756" s="198"/>
      <c r="R756" s="198"/>
      <c r="S756" s="198"/>
      <c r="T756" s="198"/>
      <c r="U756" s="218"/>
      <c r="V756" s="218"/>
      <c r="W756" s="218"/>
      <c r="X756" s="218"/>
      <c r="Y756" s="218"/>
      <c r="Z756" s="218"/>
      <c r="AA756" s="218"/>
      <c r="AB756" s="218"/>
    </row>
    <row r="757" spans="1:28" ht="17" thickBot="1" x14ac:dyDescent="0.25">
      <c r="A757" s="192"/>
      <c r="B757" s="193"/>
      <c r="C757" s="218"/>
      <c r="D757" s="193"/>
      <c r="E757" s="226"/>
      <c r="F757" s="226"/>
      <c r="G757" s="226"/>
      <c r="H757" s="195"/>
      <c r="I757" s="195"/>
      <c r="J757" s="197"/>
      <c r="K757" s="334"/>
      <c r="L757" s="197"/>
      <c r="M757" s="198"/>
      <c r="N757" s="198"/>
      <c r="O757" s="198"/>
      <c r="P757" s="198"/>
      <c r="Q757" s="198"/>
      <c r="R757" s="198"/>
      <c r="S757" s="198"/>
      <c r="T757" s="198"/>
      <c r="U757" s="218"/>
      <c r="V757" s="218"/>
      <c r="W757" s="218"/>
      <c r="X757" s="218"/>
      <c r="Y757" s="218"/>
      <c r="Z757" s="218"/>
      <c r="AA757" s="218"/>
      <c r="AB757" s="218"/>
    </row>
    <row r="758" spans="1:28" ht="17" thickBot="1" x14ac:dyDescent="0.25">
      <c r="A758" s="192"/>
      <c r="B758" s="193"/>
      <c r="C758" s="218"/>
      <c r="D758" s="193"/>
      <c r="E758" s="226"/>
      <c r="F758" s="226"/>
      <c r="G758" s="226"/>
      <c r="H758" s="195"/>
      <c r="I758" s="195"/>
      <c r="J758" s="197"/>
      <c r="K758" s="334"/>
      <c r="L758" s="197"/>
      <c r="M758" s="198"/>
      <c r="N758" s="198"/>
      <c r="O758" s="198"/>
      <c r="P758" s="198"/>
      <c r="Q758" s="198"/>
      <c r="R758" s="198"/>
      <c r="S758" s="198"/>
      <c r="T758" s="198"/>
      <c r="U758" s="218"/>
      <c r="V758" s="218"/>
      <c r="W758" s="218"/>
      <c r="X758" s="218"/>
      <c r="Y758" s="218"/>
      <c r="Z758" s="218"/>
      <c r="AA758" s="218"/>
      <c r="AB758" s="218"/>
    </row>
    <row r="759" spans="1:28" ht="17" thickBot="1" x14ac:dyDescent="0.25">
      <c r="A759" s="192"/>
      <c r="B759" s="193"/>
      <c r="C759" s="218"/>
      <c r="D759" s="193"/>
      <c r="E759" s="226"/>
      <c r="F759" s="226"/>
      <c r="G759" s="226"/>
      <c r="H759" s="195"/>
      <c r="I759" s="195"/>
      <c r="J759" s="197"/>
      <c r="K759" s="334"/>
      <c r="L759" s="197"/>
      <c r="M759" s="198"/>
      <c r="N759" s="198"/>
      <c r="O759" s="198"/>
      <c r="P759" s="198"/>
      <c r="Q759" s="198"/>
      <c r="R759" s="198"/>
      <c r="S759" s="198"/>
      <c r="T759" s="198"/>
      <c r="U759" s="218"/>
      <c r="V759" s="218"/>
      <c r="W759" s="218"/>
      <c r="X759" s="218"/>
      <c r="Y759" s="218"/>
      <c r="Z759" s="218"/>
      <c r="AA759" s="218"/>
      <c r="AB759" s="218"/>
    </row>
    <row r="760" spans="1:28" ht="17" thickBot="1" x14ac:dyDescent="0.25">
      <c r="A760" s="192"/>
      <c r="B760" s="193"/>
      <c r="C760" s="218"/>
      <c r="D760" s="193"/>
      <c r="E760" s="226"/>
      <c r="F760" s="226"/>
      <c r="G760" s="226"/>
      <c r="H760" s="195"/>
      <c r="I760" s="195"/>
      <c r="J760" s="197"/>
      <c r="K760" s="334"/>
      <c r="L760" s="197"/>
      <c r="M760" s="198"/>
      <c r="N760" s="198"/>
      <c r="O760" s="198"/>
      <c r="P760" s="198"/>
      <c r="Q760" s="198"/>
      <c r="R760" s="198"/>
      <c r="S760" s="198"/>
      <c r="T760" s="198"/>
      <c r="U760" s="218"/>
      <c r="V760" s="218"/>
      <c r="W760" s="218"/>
      <c r="X760" s="218"/>
      <c r="Y760" s="218"/>
      <c r="Z760" s="218"/>
      <c r="AA760" s="218"/>
      <c r="AB760" s="218"/>
    </row>
    <row r="761" spans="1:28" ht="17" thickBot="1" x14ac:dyDescent="0.25">
      <c r="A761" s="192"/>
      <c r="B761" s="193"/>
      <c r="C761" s="218"/>
      <c r="D761" s="193"/>
      <c r="E761" s="226"/>
      <c r="F761" s="226"/>
      <c r="G761" s="226"/>
      <c r="H761" s="195"/>
      <c r="I761" s="195"/>
      <c r="J761" s="197"/>
      <c r="K761" s="334"/>
      <c r="L761" s="197"/>
      <c r="M761" s="198"/>
      <c r="N761" s="198"/>
      <c r="O761" s="198"/>
      <c r="P761" s="198"/>
      <c r="Q761" s="198"/>
      <c r="R761" s="198"/>
      <c r="S761" s="198"/>
      <c r="T761" s="198"/>
      <c r="U761" s="218"/>
      <c r="V761" s="218"/>
      <c r="W761" s="218"/>
      <c r="X761" s="218"/>
      <c r="Y761" s="218"/>
      <c r="Z761" s="218"/>
      <c r="AA761" s="218"/>
      <c r="AB761" s="218"/>
    </row>
    <row r="762" spans="1:28" ht="17" thickBot="1" x14ac:dyDescent="0.25">
      <c r="A762" s="192"/>
      <c r="B762" s="193"/>
      <c r="C762" s="218"/>
      <c r="D762" s="193"/>
      <c r="E762" s="226"/>
      <c r="F762" s="226"/>
      <c r="G762" s="226"/>
      <c r="H762" s="195"/>
      <c r="I762" s="195"/>
      <c r="J762" s="197"/>
      <c r="K762" s="334"/>
      <c r="L762" s="197"/>
      <c r="M762" s="198"/>
      <c r="N762" s="198"/>
      <c r="O762" s="198"/>
      <c r="P762" s="198"/>
      <c r="Q762" s="198"/>
      <c r="R762" s="198"/>
      <c r="S762" s="198"/>
      <c r="T762" s="198"/>
      <c r="U762" s="218"/>
      <c r="V762" s="218"/>
      <c r="W762" s="218"/>
      <c r="X762" s="218"/>
      <c r="Y762" s="218"/>
      <c r="Z762" s="218"/>
      <c r="AA762" s="218"/>
      <c r="AB762" s="218"/>
    </row>
    <row r="763" spans="1:28" ht="17" thickBot="1" x14ac:dyDescent="0.25">
      <c r="A763" s="192"/>
      <c r="B763" s="193"/>
      <c r="C763" s="218"/>
      <c r="D763" s="193"/>
      <c r="E763" s="226"/>
      <c r="F763" s="226"/>
      <c r="G763" s="226"/>
      <c r="H763" s="195"/>
      <c r="I763" s="195"/>
      <c r="J763" s="197"/>
      <c r="K763" s="334"/>
      <c r="L763" s="197"/>
      <c r="M763" s="198"/>
      <c r="N763" s="198"/>
      <c r="O763" s="198"/>
      <c r="P763" s="198"/>
      <c r="Q763" s="198"/>
      <c r="R763" s="198"/>
      <c r="S763" s="198"/>
      <c r="T763" s="198"/>
      <c r="U763" s="218"/>
      <c r="V763" s="218"/>
      <c r="W763" s="218"/>
      <c r="X763" s="218"/>
      <c r="Y763" s="218"/>
      <c r="Z763" s="218"/>
      <c r="AA763" s="218"/>
      <c r="AB763" s="218"/>
    </row>
    <row r="764" spans="1:28" ht="17" thickBot="1" x14ac:dyDescent="0.25">
      <c r="A764" s="192"/>
      <c r="B764" s="193"/>
      <c r="C764" s="218"/>
      <c r="D764" s="193"/>
      <c r="E764" s="226"/>
      <c r="F764" s="226"/>
      <c r="G764" s="226"/>
      <c r="H764" s="195"/>
      <c r="I764" s="195"/>
      <c r="J764" s="197"/>
      <c r="K764" s="334"/>
      <c r="L764" s="197"/>
      <c r="M764" s="198"/>
      <c r="N764" s="198"/>
      <c r="O764" s="198"/>
      <c r="P764" s="198"/>
      <c r="Q764" s="198"/>
      <c r="R764" s="198"/>
      <c r="S764" s="198"/>
      <c r="T764" s="198"/>
      <c r="U764" s="218"/>
      <c r="V764" s="218"/>
      <c r="W764" s="218"/>
      <c r="X764" s="218"/>
      <c r="Y764" s="218"/>
      <c r="Z764" s="218"/>
      <c r="AA764" s="218"/>
      <c r="AB764" s="218"/>
    </row>
    <row r="765" spans="1:28" ht="17" thickBot="1" x14ac:dyDescent="0.25">
      <c r="A765" s="192"/>
      <c r="B765" s="193"/>
      <c r="C765" s="218"/>
      <c r="D765" s="193"/>
      <c r="E765" s="226"/>
      <c r="F765" s="226"/>
      <c r="G765" s="226"/>
      <c r="H765" s="195"/>
      <c r="I765" s="195"/>
      <c r="J765" s="197"/>
      <c r="K765" s="334"/>
      <c r="L765" s="197"/>
      <c r="M765" s="198"/>
      <c r="N765" s="198"/>
      <c r="O765" s="198"/>
      <c r="P765" s="198"/>
      <c r="Q765" s="198"/>
      <c r="R765" s="198"/>
      <c r="S765" s="198"/>
      <c r="T765" s="198"/>
      <c r="U765" s="218"/>
      <c r="V765" s="218"/>
      <c r="W765" s="218"/>
      <c r="X765" s="218"/>
      <c r="Y765" s="218"/>
      <c r="Z765" s="218"/>
      <c r="AA765" s="218"/>
      <c r="AB765" s="218"/>
    </row>
    <row r="766" spans="1:28" ht="17" thickBot="1" x14ac:dyDescent="0.25">
      <c r="A766" s="192"/>
      <c r="B766" s="193"/>
      <c r="C766" s="218"/>
      <c r="D766" s="193"/>
      <c r="E766" s="226"/>
      <c r="F766" s="226"/>
      <c r="G766" s="226"/>
      <c r="H766" s="195"/>
      <c r="I766" s="195"/>
      <c r="J766" s="197"/>
      <c r="K766" s="334"/>
      <c r="L766" s="197"/>
      <c r="M766" s="198"/>
      <c r="N766" s="198"/>
      <c r="O766" s="198"/>
      <c r="P766" s="198"/>
      <c r="Q766" s="198"/>
      <c r="R766" s="198"/>
      <c r="S766" s="198"/>
      <c r="T766" s="198"/>
      <c r="U766" s="218"/>
      <c r="V766" s="218"/>
      <c r="W766" s="218"/>
      <c r="X766" s="218"/>
      <c r="Y766" s="218"/>
      <c r="Z766" s="218"/>
      <c r="AA766" s="218"/>
      <c r="AB766" s="218"/>
    </row>
    <row r="767" spans="1:28" ht="17" thickBot="1" x14ac:dyDescent="0.25">
      <c r="A767" s="192"/>
      <c r="B767" s="193"/>
      <c r="C767" s="218"/>
      <c r="D767" s="193"/>
      <c r="E767" s="226"/>
      <c r="F767" s="226"/>
      <c r="G767" s="226"/>
      <c r="H767" s="195"/>
      <c r="I767" s="195"/>
      <c r="J767" s="197"/>
      <c r="K767" s="334"/>
      <c r="L767" s="197"/>
      <c r="M767" s="198"/>
      <c r="N767" s="198"/>
      <c r="O767" s="198"/>
      <c r="P767" s="198"/>
      <c r="Q767" s="198"/>
      <c r="R767" s="198"/>
      <c r="S767" s="198"/>
      <c r="T767" s="198"/>
      <c r="U767" s="218"/>
      <c r="V767" s="218"/>
      <c r="W767" s="218"/>
      <c r="X767" s="218"/>
      <c r="Y767" s="218"/>
      <c r="Z767" s="218"/>
      <c r="AA767" s="218"/>
      <c r="AB767" s="218"/>
    </row>
    <row r="768" spans="1:28" ht="17" thickBot="1" x14ac:dyDescent="0.25">
      <c r="A768" s="192"/>
      <c r="B768" s="193"/>
      <c r="C768" s="218"/>
      <c r="D768" s="193"/>
      <c r="E768" s="226"/>
      <c r="F768" s="226"/>
      <c r="G768" s="226"/>
      <c r="H768" s="195"/>
      <c r="I768" s="195"/>
      <c r="J768" s="197"/>
      <c r="K768" s="334"/>
      <c r="L768" s="197"/>
      <c r="M768" s="198"/>
      <c r="N768" s="198"/>
      <c r="O768" s="198"/>
      <c r="P768" s="198"/>
      <c r="Q768" s="198"/>
      <c r="R768" s="198"/>
      <c r="S768" s="198"/>
      <c r="T768" s="198"/>
      <c r="U768" s="218"/>
      <c r="V768" s="218"/>
      <c r="W768" s="218"/>
      <c r="X768" s="218"/>
      <c r="Y768" s="218"/>
      <c r="Z768" s="218"/>
      <c r="AA768" s="218"/>
      <c r="AB768" s="218"/>
    </row>
    <row r="769" spans="1:28" ht="17" thickBot="1" x14ac:dyDescent="0.25">
      <c r="A769" s="192"/>
      <c r="B769" s="193"/>
      <c r="C769" s="218"/>
      <c r="D769" s="193"/>
      <c r="E769" s="226"/>
      <c r="F769" s="226"/>
      <c r="G769" s="226"/>
      <c r="H769" s="195"/>
      <c r="I769" s="195"/>
      <c r="J769" s="197"/>
      <c r="K769" s="334"/>
      <c r="L769" s="197"/>
      <c r="M769" s="198"/>
      <c r="N769" s="198"/>
      <c r="O769" s="198"/>
      <c r="P769" s="198"/>
      <c r="Q769" s="198"/>
      <c r="R769" s="198"/>
      <c r="S769" s="198"/>
      <c r="T769" s="198"/>
      <c r="U769" s="218"/>
      <c r="V769" s="218"/>
      <c r="W769" s="218"/>
      <c r="X769" s="218"/>
      <c r="Y769" s="218"/>
      <c r="Z769" s="218"/>
      <c r="AA769" s="218"/>
      <c r="AB769" s="218"/>
    </row>
    <row r="770" spans="1:28" ht="17" thickBot="1" x14ac:dyDescent="0.25">
      <c r="A770" s="192"/>
      <c r="B770" s="193"/>
      <c r="C770" s="218"/>
      <c r="D770" s="193"/>
      <c r="E770" s="226"/>
      <c r="F770" s="226"/>
      <c r="G770" s="226"/>
      <c r="H770" s="195"/>
      <c r="I770" s="195"/>
      <c r="J770" s="197"/>
      <c r="K770" s="334"/>
      <c r="L770" s="197"/>
      <c r="M770" s="198"/>
      <c r="N770" s="198"/>
      <c r="O770" s="198"/>
      <c r="P770" s="198"/>
      <c r="Q770" s="198"/>
      <c r="R770" s="198"/>
      <c r="S770" s="198"/>
      <c r="T770" s="198"/>
      <c r="U770" s="218"/>
      <c r="V770" s="218"/>
      <c r="W770" s="218"/>
      <c r="X770" s="218"/>
      <c r="Y770" s="218"/>
      <c r="Z770" s="218"/>
      <c r="AA770" s="218"/>
      <c r="AB770" s="218"/>
    </row>
    <row r="771" spans="1:28" ht="17" thickBot="1" x14ac:dyDescent="0.25">
      <c r="A771" s="192"/>
      <c r="B771" s="193"/>
      <c r="C771" s="218"/>
      <c r="D771" s="193"/>
      <c r="E771" s="226"/>
      <c r="F771" s="226"/>
      <c r="G771" s="226"/>
      <c r="H771" s="195"/>
      <c r="I771" s="195"/>
      <c r="J771" s="197"/>
      <c r="K771" s="334"/>
      <c r="L771" s="197"/>
      <c r="M771" s="198"/>
      <c r="N771" s="198"/>
      <c r="O771" s="198"/>
      <c r="P771" s="198"/>
      <c r="Q771" s="198"/>
      <c r="R771" s="198"/>
      <c r="S771" s="198"/>
      <c r="T771" s="198"/>
      <c r="U771" s="218"/>
      <c r="V771" s="218"/>
      <c r="W771" s="218"/>
      <c r="X771" s="218"/>
      <c r="Y771" s="218"/>
      <c r="Z771" s="218"/>
      <c r="AA771" s="218"/>
      <c r="AB771" s="218"/>
    </row>
    <row r="772" spans="1:28" ht="17" thickBot="1" x14ac:dyDescent="0.25">
      <c r="A772" s="192"/>
      <c r="B772" s="193"/>
      <c r="C772" s="218"/>
      <c r="D772" s="193"/>
      <c r="E772" s="226"/>
      <c r="F772" s="226"/>
      <c r="G772" s="226"/>
      <c r="H772" s="195"/>
      <c r="I772" s="195"/>
      <c r="J772" s="197"/>
      <c r="K772" s="334"/>
      <c r="L772" s="197"/>
      <c r="M772" s="198"/>
      <c r="N772" s="198"/>
      <c r="O772" s="198"/>
      <c r="P772" s="198"/>
      <c r="Q772" s="198"/>
      <c r="R772" s="198"/>
      <c r="S772" s="198"/>
      <c r="T772" s="198"/>
      <c r="U772" s="218"/>
      <c r="V772" s="218"/>
      <c r="W772" s="218"/>
      <c r="X772" s="218"/>
      <c r="Y772" s="218"/>
      <c r="Z772" s="218"/>
      <c r="AA772" s="218"/>
      <c r="AB772" s="218"/>
    </row>
    <row r="773" spans="1:28" ht="17" thickBot="1" x14ac:dyDescent="0.25">
      <c r="A773" s="192"/>
      <c r="B773" s="193"/>
      <c r="C773" s="218"/>
      <c r="D773" s="193"/>
      <c r="E773" s="226"/>
      <c r="F773" s="226"/>
      <c r="G773" s="226"/>
      <c r="H773" s="195"/>
      <c r="I773" s="195"/>
      <c r="J773" s="197"/>
      <c r="K773" s="334"/>
      <c r="L773" s="197"/>
      <c r="M773" s="198"/>
      <c r="N773" s="198"/>
      <c r="O773" s="198"/>
      <c r="P773" s="198"/>
      <c r="Q773" s="198"/>
      <c r="R773" s="198"/>
      <c r="S773" s="198"/>
      <c r="T773" s="198"/>
      <c r="U773" s="218"/>
      <c r="V773" s="218"/>
      <c r="W773" s="218"/>
      <c r="X773" s="218"/>
      <c r="Y773" s="218"/>
      <c r="Z773" s="218"/>
      <c r="AA773" s="218"/>
      <c r="AB773" s="218"/>
    </row>
    <row r="774" spans="1:28" ht="17" thickBot="1" x14ac:dyDescent="0.25">
      <c r="A774" s="192"/>
      <c r="B774" s="193"/>
      <c r="C774" s="218"/>
      <c r="D774" s="193"/>
      <c r="E774" s="226"/>
      <c r="F774" s="226"/>
      <c r="G774" s="226"/>
      <c r="H774" s="195"/>
      <c r="I774" s="195"/>
      <c r="J774" s="197"/>
      <c r="K774" s="334"/>
      <c r="L774" s="197"/>
      <c r="M774" s="198"/>
      <c r="N774" s="198"/>
      <c r="O774" s="198"/>
      <c r="P774" s="198"/>
      <c r="Q774" s="198"/>
      <c r="R774" s="198"/>
      <c r="S774" s="198"/>
      <c r="T774" s="198"/>
      <c r="U774" s="218"/>
      <c r="V774" s="218"/>
      <c r="W774" s="218"/>
      <c r="X774" s="218"/>
      <c r="Y774" s="218"/>
      <c r="Z774" s="218"/>
      <c r="AA774" s="218"/>
      <c r="AB774" s="218"/>
    </row>
    <row r="775" spans="1:28" ht="17" thickBot="1" x14ac:dyDescent="0.25">
      <c r="A775" s="192"/>
      <c r="B775" s="193"/>
      <c r="C775" s="218"/>
      <c r="D775" s="193"/>
      <c r="E775" s="226"/>
      <c r="F775" s="226"/>
      <c r="G775" s="226"/>
      <c r="H775" s="195"/>
      <c r="I775" s="195"/>
      <c r="J775" s="197"/>
      <c r="K775" s="334"/>
      <c r="L775" s="197"/>
      <c r="M775" s="198"/>
      <c r="N775" s="198"/>
      <c r="O775" s="198"/>
      <c r="P775" s="198"/>
      <c r="Q775" s="198"/>
      <c r="R775" s="198"/>
      <c r="S775" s="198"/>
      <c r="T775" s="198"/>
      <c r="U775" s="218"/>
      <c r="V775" s="218"/>
      <c r="W775" s="218"/>
      <c r="X775" s="218"/>
      <c r="Y775" s="218"/>
      <c r="Z775" s="218"/>
      <c r="AA775" s="218"/>
      <c r="AB775" s="218"/>
    </row>
    <row r="776" spans="1:28" ht="17" thickBot="1" x14ac:dyDescent="0.25">
      <c r="A776" s="192"/>
      <c r="B776" s="193"/>
      <c r="C776" s="218"/>
      <c r="D776" s="193"/>
      <c r="E776" s="226"/>
      <c r="F776" s="226"/>
      <c r="G776" s="226"/>
      <c r="H776" s="195"/>
      <c r="I776" s="195"/>
      <c r="J776" s="197"/>
      <c r="K776" s="334"/>
      <c r="L776" s="197"/>
      <c r="M776" s="198"/>
      <c r="N776" s="198"/>
      <c r="O776" s="198"/>
      <c r="P776" s="198"/>
      <c r="Q776" s="198"/>
      <c r="R776" s="198"/>
      <c r="S776" s="198"/>
      <c r="T776" s="198"/>
      <c r="U776" s="218"/>
      <c r="V776" s="218"/>
      <c r="W776" s="218"/>
      <c r="X776" s="218"/>
      <c r="Y776" s="218"/>
      <c r="Z776" s="218"/>
      <c r="AA776" s="218"/>
      <c r="AB776" s="218"/>
    </row>
    <row r="777" spans="1:28" ht="17" thickBot="1" x14ac:dyDescent="0.25">
      <c r="A777" s="192"/>
      <c r="B777" s="193"/>
      <c r="C777" s="218"/>
      <c r="D777" s="193"/>
      <c r="E777" s="226"/>
      <c r="F777" s="226"/>
      <c r="G777" s="226"/>
      <c r="H777" s="195"/>
      <c r="I777" s="195"/>
      <c r="J777" s="197"/>
      <c r="K777" s="334"/>
      <c r="L777" s="197"/>
      <c r="M777" s="198"/>
      <c r="N777" s="198"/>
      <c r="O777" s="198"/>
      <c r="P777" s="198"/>
      <c r="Q777" s="198"/>
      <c r="R777" s="198"/>
      <c r="S777" s="198"/>
      <c r="T777" s="198"/>
      <c r="U777" s="218"/>
      <c r="V777" s="218"/>
      <c r="W777" s="218"/>
      <c r="X777" s="218"/>
      <c r="Y777" s="218"/>
      <c r="Z777" s="218"/>
      <c r="AA777" s="218"/>
      <c r="AB777" s="218"/>
    </row>
    <row r="778" spans="1:28" ht="17" thickBot="1" x14ac:dyDescent="0.25">
      <c r="A778" s="192"/>
      <c r="B778" s="193"/>
      <c r="C778" s="218"/>
      <c r="D778" s="193"/>
      <c r="E778" s="226"/>
      <c r="F778" s="226"/>
      <c r="G778" s="226"/>
      <c r="H778" s="195"/>
      <c r="I778" s="195"/>
      <c r="J778" s="197"/>
      <c r="K778" s="334"/>
      <c r="L778" s="197"/>
      <c r="M778" s="198"/>
      <c r="N778" s="198"/>
      <c r="O778" s="198"/>
      <c r="P778" s="198"/>
      <c r="Q778" s="198"/>
      <c r="R778" s="198"/>
      <c r="S778" s="198"/>
      <c r="T778" s="198"/>
      <c r="U778" s="218"/>
      <c r="V778" s="218"/>
      <c r="W778" s="218"/>
      <c r="X778" s="218"/>
      <c r="Y778" s="218"/>
      <c r="Z778" s="218"/>
      <c r="AA778" s="218"/>
      <c r="AB778" s="218"/>
    </row>
    <row r="779" spans="1:28" ht="17" thickBot="1" x14ac:dyDescent="0.25">
      <c r="A779" s="192"/>
      <c r="B779" s="193"/>
      <c r="C779" s="218"/>
      <c r="D779" s="193"/>
      <c r="E779" s="226"/>
      <c r="F779" s="226"/>
      <c r="G779" s="226"/>
      <c r="H779" s="195"/>
      <c r="I779" s="195"/>
      <c r="J779" s="197"/>
      <c r="K779" s="334"/>
      <c r="L779" s="197"/>
      <c r="M779" s="198"/>
      <c r="N779" s="198"/>
      <c r="O779" s="198"/>
      <c r="P779" s="198"/>
      <c r="Q779" s="198"/>
      <c r="R779" s="198"/>
      <c r="S779" s="198"/>
      <c r="T779" s="198"/>
      <c r="U779" s="218"/>
      <c r="V779" s="218"/>
      <c r="W779" s="218"/>
      <c r="X779" s="218"/>
      <c r="Y779" s="218"/>
      <c r="Z779" s="218"/>
      <c r="AA779" s="218"/>
      <c r="AB779" s="218"/>
    </row>
    <row r="780" spans="1:28" ht="17" thickBot="1" x14ac:dyDescent="0.25">
      <c r="A780" s="192"/>
      <c r="B780" s="193"/>
      <c r="C780" s="218"/>
      <c r="D780" s="193"/>
      <c r="E780" s="226"/>
      <c r="F780" s="226"/>
      <c r="G780" s="226"/>
      <c r="H780" s="195"/>
      <c r="I780" s="195"/>
      <c r="J780" s="197"/>
      <c r="K780" s="334"/>
      <c r="L780" s="197"/>
      <c r="M780" s="198"/>
      <c r="N780" s="198"/>
      <c r="O780" s="198"/>
      <c r="P780" s="198"/>
      <c r="Q780" s="198"/>
      <c r="R780" s="198"/>
      <c r="S780" s="198"/>
      <c r="T780" s="198"/>
      <c r="U780" s="218"/>
      <c r="V780" s="218"/>
      <c r="W780" s="218"/>
      <c r="X780" s="218"/>
      <c r="Y780" s="218"/>
      <c r="Z780" s="218"/>
      <c r="AA780" s="218"/>
      <c r="AB780" s="218"/>
    </row>
    <row r="781" spans="1:28" ht="17" thickBot="1" x14ac:dyDescent="0.25">
      <c r="A781" s="192"/>
      <c r="B781" s="193"/>
      <c r="C781" s="218"/>
      <c r="D781" s="193"/>
      <c r="E781" s="226"/>
      <c r="F781" s="226"/>
      <c r="G781" s="226"/>
      <c r="H781" s="195"/>
      <c r="I781" s="195"/>
      <c r="J781" s="197"/>
      <c r="K781" s="334"/>
      <c r="L781" s="197"/>
      <c r="M781" s="198"/>
      <c r="N781" s="198"/>
      <c r="O781" s="198"/>
      <c r="P781" s="198"/>
      <c r="Q781" s="198"/>
      <c r="R781" s="198"/>
      <c r="S781" s="198"/>
      <c r="T781" s="198"/>
      <c r="U781" s="218"/>
      <c r="V781" s="218"/>
      <c r="W781" s="218"/>
      <c r="X781" s="218"/>
      <c r="Y781" s="218"/>
      <c r="Z781" s="218"/>
      <c r="AA781" s="218"/>
      <c r="AB781" s="218"/>
    </row>
    <row r="782" spans="1:28" ht="17" thickBot="1" x14ac:dyDescent="0.25">
      <c r="A782" s="192"/>
      <c r="B782" s="193"/>
      <c r="C782" s="218"/>
      <c r="D782" s="193"/>
      <c r="E782" s="226"/>
      <c r="F782" s="226"/>
      <c r="G782" s="226"/>
      <c r="H782" s="195"/>
      <c r="I782" s="195"/>
      <c r="J782" s="197"/>
      <c r="K782" s="334"/>
      <c r="L782" s="197"/>
      <c r="M782" s="198"/>
      <c r="N782" s="198"/>
      <c r="O782" s="198"/>
      <c r="P782" s="198"/>
      <c r="Q782" s="198"/>
      <c r="R782" s="198"/>
      <c r="S782" s="198"/>
      <c r="T782" s="198"/>
      <c r="U782" s="218"/>
      <c r="V782" s="218"/>
      <c r="W782" s="218"/>
      <c r="X782" s="218"/>
      <c r="Y782" s="218"/>
      <c r="Z782" s="218"/>
      <c r="AA782" s="218"/>
      <c r="AB782" s="218"/>
    </row>
    <row r="783" spans="1:28" ht="17" thickBot="1" x14ac:dyDescent="0.25">
      <c r="A783" s="192"/>
      <c r="B783" s="193"/>
      <c r="C783" s="218"/>
      <c r="D783" s="193"/>
      <c r="E783" s="226"/>
      <c r="F783" s="226"/>
      <c r="G783" s="226"/>
      <c r="H783" s="195"/>
      <c r="I783" s="195"/>
      <c r="J783" s="197"/>
      <c r="K783" s="334"/>
      <c r="L783" s="197"/>
      <c r="M783" s="198"/>
      <c r="N783" s="198"/>
      <c r="O783" s="198"/>
      <c r="P783" s="198"/>
      <c r="Q783" s="198"/>
      <c r="R783" s="198"/>
      <c r="S783" s="198"/>
      <c r="T783" s="198"/>
      <c r="U783" s="218"/>
      <c r="V783" s="218"/>
      <c r="W783" s="218"/>
      <c r="X783" s="218"/>
      <c r="Y783" s="218"/>
      <c r="Z783" s="218"/>
      <c r="AA783" s="218"/>
      <c r="AB783" s="218"/>
    </row>
    <row r="784" spans="1:28" ht="17" thickBot="1" x14ac:dyDescent="0.25">
      <c r="A784" s="192"/>
      <c r="B784" s="193"/>
      <c r="C784" s="218"/>
      <c r="D784" s="193"/>
      <c r="E784" s="226"/>
      <c r="F784" s="226"/>
      <c r="G784" s="226"/>
      <c r="H784" s="195"/>
      <c r="I784" s="195"/>
      <c r="J784" s="197"/>
      <c r="K784" s="334"/>
      <c r="L784" s="197"/>
      <c r="M784" s="198"/>
      <c r="N784" s="198"/>
      <c r="O784" s="198"/>
      <c r="P784" s="198"/>
      <c r="Q784" s="198"/>
      <c r="R784" s="198"/>
      <c r="S784" s="198"/>
      <c r="T784" s="198"/>
      <c r="U784" s="218"/>
      <c r="V784" s="218"/>
      <c r="W784" s="218"/>
      <c r="X784" s="218"/>
      <c r="Y784" s="218"/>
      <c r="Z784" s="218"/>
      <c r="AA784" s="218"/>
      <c r="AB784" s="218"/>
    </row>
    <row r="785" spans="1:28" ht="17" thickBot="1" x14ac:dyDescent="0.25">
      <c r="A785" s="192"/>
      <c r="B785" s="193"/>
      <c r="C785" s="218"/>
      <c r="D785" s="193"/>
      <c r="E785" s="226"/>
      <c r="F785" s="226"/>
      <c r="G785" s="226"/>
      <c r="H785" s="195"/>
      <c r="I785" s="195"/>
      <c r="J785" s="197"/>
      <c r="K785" s="334"/>
      <c r="L785" s="197"/>
      <c r="M785" s="198"/>
      <c r="N785" s="198"/>
      <c r="O785" s="198"/>
      <c r="P785" s="198"/>
      <c r="Q785" s="198"/>
      <c r="R785" s="198"/>
      <c r="S785" s="198"/>
      <c r="T785" s="198"/>
      <c r="U785" s="218"/>
      <c r="V785" s="218"/>
      <c r="W785" s="218"/>
      <c r="X785" s="218"/>
      <c r="Y785" s="218"/>
      <c r="Z785" s="218"/>
      <c r="AA785" s="218"/>
      <c r="AB785" s="218"/>
    </row>
    <row r="786" spans="1:28" ht="17" thickBot="1" x14ac:dyDescent="0.25">
      <c r="A786" s="192"/>
      <c r="B786" s="193"/>
      <c r="C786" s="218"/>
      <c r="D786" s="193"/>
      <c r="E786" s="226"/>
      <c r="F786" s="226"/>
      <c r="G786" s="226"/>
      <c r="H786" s="195"/>
      <c r="I786" s="195"/>
      <c r="J786" s="197"/>
      <c r="K786" s="334"/>
      <c r="L786" s="197"/>
      <c r="M786" s="198"/>
      <c r="N786" s="198"/>
      <c r="O786" s="198"/>
      <c r="P786" s="198"/>
      <c r="Q786" s="198"/>
      <c r="R786" s="198"/>
      <c r="S786" s="198"/>
      <c r="T786" s="198"/>
      <c r="U786" s="218"/>
      <c r="V786" s="218"/>
      <c r="W786" s="218"/>
      <c r="X786" s="218"/>
      <c r="Y786" s="218"/>
      <c r="Z786" s="218"/>
      <c r="AA786" s="218"/>
      <c r="AB786" s="218"/>
    </row>
    <row r="787" spans="1:28" ht="17" thickBot="1" x14ac:dyDescent="0.25">
      <c r="A787" s="192"/>
      <c r="B787" s="193"/>
      <c r="C787" s="218"/>
      <c r="D787" s="193"/>
      <c r="E787" s="226"/>
      <c r="F787" s="226"/>
      <c r="G787" s="226"/>
      <c r="H787" s="195"/>
      <c r="I787" s="195"/>
      <c r="J787" s="197"/>
      <c r="K787" s="334"/>
      <c r="L787" s="197"/>
      <c r="M787" s="198"/>
      <c r="N787" s="198"/>
      <c r="O787" s="198"/>
      <c r="P787" s="198"/>
      <c r="Q787" s="198"/>
      <c r="R787" s="198"/>
      <c r="S787" s="198"/>
      <c r="T787" s="198"/>
      <c r="U787" s="218"/>
      <c r="V787" s="218"/>
      <c r="W787" s="218"/>
      <c r="X787" s="218"/>
      <c r="Y787" s="218"/>
      <c r="Z787" s="218"/>
      <c r="AA787" s="218"/>
      <c r="AB787" s="218"/>
    </row>
    <row r="788" spans="1:28" ht="17" thickBot="1" x14ac:dyDescent="0.25">
      <c r="A788" s="192"/>
      <c r="B788" s="193"/>
      <c r="C788" s="218"/>
      <c r="D788" s="193"/>
      <c r="E788" s="226"/>
      <c r="F788" s="226"/>
      <c r="G788" s="226"/>
      <c r="H788" s="195"/>
      <c r="I788" s="195"/>
      <c r="J788" s="197"/>
      <c r="K788" s="334"/>
      <c r="L788" s="197"/>
      <c r="M788" s="198"/>
      <c r="N788" s="198"/>
      <c r="O788" s="198"/>
      <c r="P788" s="198"/>
      <c r="Q788" s="198"/>
      <c r="R788" s="198"/>
      <c r="S788" s="198"/>
      <c r="T788" s="198"/>
      <c r="U788" s="218"/>
      <c r="V788" s="218"/>
      <c r="W788" s="218"/>
      <c r="X788" s="218"/>
      <c r="Y788" s="218"/>
      <c r="Z788" s="218"/>
      <c r="AA788" s="218"/>
      <c r="AB788" s="218"/>
    </row>
    <row r="789" spans="1:28" ht="17" thickBot="1" x14ac:dyDescent="0.25">
      <c r="A789" s="192"/>
      <c r="B789" s="193"/>
      <c r="C789" s="218"/>
      <c r="D789" s="193"/>
      <c r="E789" s="226"/>
      <c r="F789" s="226"/>
      <c r="G789" s="226"/>
      <c r="H789" s="195"/>
      <c r="I789" s="195"/>
      <c r="J789" s="197"/>
      <c r="K789" s="334"/>
      <c r="L789" s="197"/>
      <c r="M789" s="198"/>
      <c r="N789" s="198"/>
      <c r="O789" s="198"/>
      <c r="P789" s="198"/>
      <c r="Q789" s="198"/>
      <c r="R789" s="198"/>
      <c r="S789" s="198"/>
      <c r="T789" s="198"/>
      <c r="U789" s="218"/>
      <c r="V789" s="218"/>
      <c r="W789" s="218"/>
      <c r="X789" s="218"/>
      <c r="Y789" s="218"/>
      <c r="Z789" s="218"/>
      <c r="AA789" s="218"/>
      <c r="AB789" s="218"/>
    </row>
    <row r="790" spans="1:28" ht="17" thickBot="1" x14ac:dyDescent="0.25">
      <c r="A790" s="192"/>
      <c r="B790" s="193"/>
      <c r="C790" s="218"/>
      <c r="D790" s="193"/>
      <c r="E790" s="226"/>
      <c r="F790" s="226"/>
      <c r="G790" s="226"/>
      <c r="H790" s="195"/>
      <c r="I790" s="195"/>
      <c r="J790" s="197"/>
      <c r="K790" s="334"/>
      <c r="L790" s="197"/>
      <c r="M790" s="198"/>
      <c r="N790" s="198"/>
      <c r="O790" s="198"/>
      <c r="P790" s="198"/>
      <c r="Q790" s="198"/>
      <c r="R790" s="198"/>
      <c r="S790" s="198"/>
      <c r="T790" s="198"/>
      <c r="U790" s="218"/>
      <c r="V790" s="218"/>
      <c r="W790" s="218"/>
      <c r="X790" s="218"/>
      <c r="Y790" s="218"/>
      <c r="Z790" s="218"/>
      <c r="AA790" s="218"/>
      <c r="AB790" s="218"/>
    </row>
    <row r="791" spans="1:28" ht="17" thickBot="1" x14ac:dyDescent="0.25">
      <c r="A791" s="192"/>
      <c r="B791" s="193"/>
      <c r="C791" s="218"/>
      <c r="D791" s="193"/>
      <c r="E791" s="226"/>
      <c r="F791" s="226"/>
      <c r="G791" s="226"/>
      <c r="H791" s="195"/>
      <c r="I791" s="195"/>
      <c r="J791" s="197"/>
      <c r="K791" s="334"/>
      <c r="L791" s="197"/>
      <c r="M791" s="198"/>
      <c r="N791" s="198"/>
      <c r="O791" s="198"/>
      <c r="P791" s="198"/>
      <c r="Q791" s="198"/>
      <c r="R791" s="198"/>
      <c r="S791" s="198"/>
      <c r="T791" s="198"/>
      <c r="U791" s="218"/>
      <c r="V791" s="218"/>
      <c r="W791" s="218"/>
      <c r="X791" s="218"/>
      <c r="Y791" s="218"/>
      <c r="Z791" s="218"/>
      <c r="AA791" s="218"/>
      <c r="AB791" s="218"/>
    </row>
    <row r="792" spans="1:28" ht="17" thickBot="1" x14ac:dyDescent="0.25">
      <c r="A792" s="192"/>
      <c r="B792" s="193"/>
      <c r="C792" s="218"/>
      <c r="D792" s="193"/>
      <c r="E792" s="226"/>
      <c r="F792" s="226"/>
      <c r="G792" s="226"/>
      <c r="H792" s="195"/>
      <c r="I792" s="195"/>
      <c r="J792" s="197"/>
      <c r="K792" s="334"/>
      <c r="L792" s="197"/>
      <c r="M792" s="198"/>
      <c r="N792" s="198"/>
      <c r="O792" s="198"/>
      <c r="P792" s="198"/>
      <c r="Q792" s="198"/>
      <c r="R792" s="198"/>
      <c r="S792" s="198"/>
      <c r="T792" s="198"/>
      <c r="U792" s="218"/>
      <c r="V792" s="218"/>
      <c r="W792" s="218"/>
      <c r="X792" s="218"/>
      <c r="Y792" s="218"/>
      <c r="Z792" s="218"/>
      <c r="AA792" s="218"/>
      <c r="AB792" s="218"/>
    </row>
    <row r="793" spans="1:28" ht="17" thickBot="1" x14ac:dyDescent="0.25">
      <c r="A793" s="192"/>
      <c r="B793" s="193"/>
      <c r="C793" s="218"/>
      <c r="D793" s="193"/>
      <c r="E793" s="226"/>
      <c r="F793" s="226"/>
      <c r="G793" s="226"/>
      <c r="H793" s="195"/>
      <c r="I793" s="195"/>
      <c r="J793" s="197"/>
      <c r="K793" s="334"/>
      <c r="L793" s="197"/>
      <c r="M793" s="198"/>
      <c r="N793" s="198"/>
      <c r="O793" s="198"/>
      <c r="P793" s="198"/>
      <c r="Q793" s="198"/>
      <c r="R793" s="198"/>
      <c r="S793" s="198"/>
      <c r="T793" s="198"/>
      <c r="U793" s="218"/>
      <c r="V793" s="218"/>
      <c r="W793" s="218"/>
      <c r="X793" s="218"/>
      <c r="Y793" s="218"/>
      <c r="Z793" s="218"/>
      <c r="AA793" s="218"/>
      <c r="AB793" s="218"/>
    </row>
    <row r="794" spans="1:28" ht="17" thickBot="1" x14ac:dyDescent="0.25">
      <c r="A794" s="192"/>
      <c r="B794" s="193"/>
      <c r="C794" s="218"/>
      <c r="D794" s="193"/>
      <c r="E794" s="226"/>
      <c r="F794" s="226"/>
      <c r="G794" s="226"/>
      <c r="H794" s="195"/>
      <c r="I794" s="195"/>
      <c r="J794" s="197"/>
      <c r="K794" s="334"/>
      <c r="L794" s="197"/>
      <c r="M794" s="198"/>
      <c r="N794" s="198"/>
      <c r="O794" s="198"/>
      <c r="P794" s="198"/>
      <c r="Q794" s="198"/>
      <c r="R794" s="198"/>
      <c r="S794" s="198"/>
      <c r="T794" s="198"/>
      <c r="U794" s="218"/>
      <c r="V794" s="218"/>
      <c r="W794" s="218"/>
      <c r="X794" s="218"/>
      <c r="Y794" s="218"/>
      <c r="Z794" s="218"/>
      <c r="AA794" s="218"/>
      <c r="AB794" s="218"/>
    </row>
    <row r="795" spans="1:28" ht="17" thickBot="1" x14ac:dyDescent="0.25">
      <c r="A795" s="192"/>
      <c r="B795" s="193"/>
      <c r="C795" s="218"/>
      <c r="D795" s="193"/>
      <c r="E795" s="226"/>
      <c r="F795" s="226"/>
      <c r="G795" s="226"/>
      <c r="H795" s="195"/>
      <c r="I795" s="195"/>
      <c r="J795" s="197"/>
      <c r="K795" s="334"/>
      <c r="L795" s="197"/>
      <c r="M795" s="198"/>
      <c r="N795" s="198"/>
      <c r="O795" s="198"/>
      <c r="P795" s="198"/>
      <c r="Q795" s="198"/>
      <c r="R795" s="198"/>
      <c r="S795" s="198"/>
      <c r="T795" s="198"/>
      <c r="U795" s="218"/>
      <c r="V795" s="218"/>
      <c r="W795" s="218"/>
      <c r="X795" s="218"/>
      <c r="Y795" s="218"/>
      <c r="Z795" s="218"/>
      <c r="AA795" s="218"/>
      <c r="AB795" s="218"/>
    </row>
    <row r="796" spans="1:28" ht="17" thickBot="1" x14ac:dyDescent="0.25">
      <c r="A796" s="192"/>
      <c r="B796" s="193"/>
      <c r="C796" s="218"/>
      <c r="D796" s="193"/>
      <c r="E796" s="226"/>
      <c r="F796" s="226"/>
      <c r="G796" s="226"/>
      <c r="H796" s="195"/>
      <c r="I796" s="195"/>
      <c r="J796" s="197"/>
      <c r="K796" s="334"/>
      <c r="L796" s="197"/>
      <c r="M796" s="198"/>
      <c r="N796" s="198"/>
      <c r="O796" s="198"/>
      <c r="P796" s="198"/>
      <c r="Q796" s="198"/>
      <c r="R796" s="198"/>
      <c r="S796" s="198"/>
      <c r="T796" s="198"/>
      <c r="U796" s="218"/>
      <c r="V796" s="218"/>
      <c r="W796" s="218"/>
      <c r="X796" s="218"/>
      <c r="Y796" s="218"/>
      <c r="Z796" s="218"/>
      <c r="AA796" s="218"/>
      <c r="AB796" s="218"/>
    </row>
    <row r="797" spans="1:28" ht="17" thickBot="1" x14ac:dyDescent="0.25">
      <c r="A797" s="192"/>
      <c r="B797" s="193"/>
      <c r="C797" s="218"/>
      <c r="D797" s="193"/>
      <c r="E797" s="226"/>
      <c r="F797" s="226"/>
      <c r="G797" s="226"/>
      <c r="H797" s="195"/>
      <c r="I797" s="195"/>
      <c r="J797" s="197"/>
      <c r="K797" s="334"/>
      <c r="L797" s="197"/>
      <c r="M797" s="198"/>
      <c r="N797" s="198"/>
      <c r="O797" s="198"/>
      <c r="P797" s="198"/>
      <c r="Q797" s="198"/>
      <c r="R797" s="198"/>
      <c r="S797" s="198"/>
      <c r="T797" s="198"/>
      <c r="U797" s="218"/>
      <c r="V797" s="218"/>
      <c r="W797" s="218"/>
      <c r="X797" s="218"/>
      <c r="Y797" s="218"/>
      <c r="Z797" s="218"/>
      <c r="AA797" s="218"/>
      <c r="AB797" s="218"/>
    </row>
    <row r="798" spans="1:28" ht="17" thickBot="1" x14ac:dyDescent="0.25">
      <c r="A798" s="192"/>
      <c r="B798" s="193"/>
      <c r="C798" s="218"/>
      <c r="D798" s="193"/>
      <c r="E798" s="226"/>
      <c r="F798" s="226"/>
      <c r="G798" s="226"/>
      <c r="H798" s="195"/>
      <c r="I798" s="195"/>
      <c r="J798" s="197"/>
      <c r="K798" s="334"/>
      <c r="L798" s="197"/>
      <c r="M798" s="198"/>
      <c r="N798" s="198"/>
      <c r="O798" s="198"/>
      <c r="P798" s="198"/>
      <c r="Q798" s="198"/>
      <c r="R798" s="198"/>
      <c r="S798" s="198"/>
      <c r="T798" s="198"/>
      <c r="U798" s="218"/>
      <c r="V798" s="218"/>
      <c r="W798" s="218"/>
      <c r="X798" s="218"/>
      <c r="Y798" s="218"/>
      <c r="Z798" s="218"/>
      <c r="AA798" s="218"/>
      <c r="AB798" s="218"/>
    </row>
    <row r="799" spans="1:28" ht="17" thickBot="1" x14ac:dyDescent="0.25">
      <c r="A799" s="192"/>
      <c r="B799" s="193"/>
      <c r="C799" s="218"/>
      <c r="D799" s="193"/>
      <c r="E799" s="226"/>
      <c r="F799" s="226"/>
      <c r="G799" s="226"/>
      <c r="H799" s="195"/>
      <c r="I799" s="195"/>
      <c r="J799" s="197"/>
      <c r="K799" s="334"/>
      <c r="L799" s="197"/>
      <c r="M799" s="198"/>
      <c r="N799" s="198"/>
      <c r="O799" s="198"/>
      <c r="P799" s="198"/>
      <c r="Q799" s="198"/>
      <c r="R799" s="198"/>
      <c r="S799" s="198"/>
      <c r="T799" s="198"/>
      <c r="U799" s="218"/>
      <c r="V799" s="218"/>
      <c r="W799" s="218"/>
      <c r="X799" s="218"/>
      <c r="Y799" s="218"/>
      <c r="Z799" s="218"/>
      <c r="AA799" s="218"/>
      <c r="AB799" s="218"/>
    </row>
    <row r="800" spans="1:28" ht="17" thickBot="1" x14ac:dyDescent="0.25">
      <c r="A800" s="192"/>
      <c r="B800" s="193"/>
      <c r="C800" s="218"/>
      <c r="D800" s="193"/>
      <c r="E800" s="226"/>
      <c r="F800" s="226"/>
      <c r="G800" s="226"/>
      <c r="H800" s="195"/>
      <c r="I800" s="195"/>
      <c r="J800" s="197"/>
      <c r="K800" s="334"/>
      <c r="L800" s="197"/>
      <c r="M800" s="198"/>
      <c r="N800" s="198"/>
      <c r="O800" s="198"/>
      <c r="P800" s="198"/>
      <c r="Q800" s="198"/>
      <c r="R800" s="198"/>
      <c r="S800" s="198"/>
      <c r="T800" s="198"/>
      <c r="U800" s="218"/>
      <c r="V800" s="218"/>
      <c r="W800" s="218"/>
      <c r="X800" s="218"/>
      <c r="Y800" s="218"/>
      <c r="Z800" s="218"/>
      <c r="AA800" s="218"/>
      <c r="AB800" s="218"/>
    </row>
    <row r="801" spans="1:28" ht="17" thickBot="1" x14ac:dyDescent="0.25">
      <c r="A801" s="192"/>
      <c r="B801" s="193"/>
      <c r="C801" s="218"/>
      <c r="D801" s="193"/>
      <c r="E801" s="226"/>
      <c r="F801" s="226"/>
      <c r="G801" s="226"/>
      <c r="H801" s="195"/>
      <c r="I801" s="195"/>
      <c r="J801" s="197"/>
      <c r="K801" s="334"/>
      <c r="L801" s="197"/>
      <c r="M801" s="198"/>
      <c r="N801" s="198"/>
      <c r="O801" s="198"/>
      <c r="P801" s="198"/>
      <c r="Q801" s="198"/>
      <c r="R801" s="198"/>
      <c r="S801" s="198"/>
      <c r="T801" s="198"/>
      <c r="U801" s="218"/>
      <c r="V801" s="218"/>
      <c r="W801" s="218"/>
      <c r="X801" s="218"/>
      <c r="Y801" s="218"/>
      <c r="Z801" s="218"/>
      <c r="AA801" s="218"/>
      <c r="AB801" s="218"/>
    </row>
    <row r="802" spans="1:28" ht="17" thickBot="1" x14ac:dyDescent="0.25">
      <c r="A802" s="192"/>
      <c r="B802" s="193"/>
      <c r="C802" s="218"/>
      <c r="D802" s="193"/>
      <c r="E802" s="226"/>
      <c r="F802" s="226"/>
      <c r="G802" s="226"/>
      <c r="H802" s="195"/>
      <c r="I802" s="195"/>
      <c r="J802" s="197"/>
      <c r="K802" s="334"/>
      <c r="L802" s="197"/>
      <c r="M802" s="198"/>
      <c r="N802" s="198"/>
      <c r="O802" s="198"/>
      <c r="P802" s="198"/>
      <c r="Q802" s="198"/>
      <c r="R802" s="198"/>
      <c r="S802" s="198"/>
      <c r="T802" s="198"/>
      <c r="U802" s="218"/>
      <c r="V802" s="218"/>
      <c r="W802" s="218"/>
      <c r="X802" s="218"/>
      <c r="Y802" s="218"/>
      <c r="Z802" s="218"/>
      <c r="AA802" s="218"/>
      <c r="AB802" s="218"/>
    </row>
    <row r="803" spans="1:28" ht="17" thickBot="1" x14ac:dyDescent="0.25">
      <c r="A803" s="192"/>
      <c r="B803" s="193"/>
      <c r="C803" s="218"/>
      <c r="D803" s="193"/>
      <c r="E803" s="226"/>
      <c r="F803" s="226"/>
      <c r="G803" s="226"/>
      <c r="H803" s="195"/>
      <c r="I803" s="195"/>
      <c r="J803" s="197"/>
      <c r="K803" s="334"/>
      <c r="L803" s="197"/>
      <c r="M803" s="198"/>
      <c r="N803" s="198"/>
      <c r="O803" s="198"/>
      <c r="P803" s="198"/>
      <c r="Q803" s="198"/>
      <c r="R803" s="198"/>
      <c r="S803" s="198"/>
      <c r="T803" s="198"/>
      <c r="U803" s="218"/>
      <c r="V803" s="218"/>
      <c r="W803" s="218"/>
      <c r="X803" s="218"/>
      <c r="Y803" s="218"/>
      <c r="Z803" s="218"/>
      <c r="AA803" s="218"/>
      <c r="AB803" s="218"/>
    </row>
    <row r="804" spans="1:28" ht="17" thickBot="1" x14ac:dyDescent="0.25">
      <c r="A804" s="192"/>
      <c r="B804" s="193"/>
      <c r="C804" s="218"/>
      <c r="D804" s="193"/>
      <c r="E804" s="226"/>
      <c r="F804" s="226"/>
      <c r="G804" s="226"/>
      <c r="H804" s="195"/>
      <c r="I804" s="195"/>
      <c r="J804" s="197"/>
      <c r="K804" s="334"/>
      <c r="L804" s="197"/>
      <c r="M804" s="198"/>
      <c r="N804" s="198"/>
      <c r="O804" s="198"/>
      <c r="P804" s="198"/>
      <c r="Q804" s="198"/>
      <c r="R804" s="198"/>
      <c r="S804" s="198"/>
      <c r="T804" s="198"/>
      <c r="U804" s="218"/>
      <c r="V804" s="218"/>
      <c r="W804" s="218"/>
      <c r="X804" s="218"/>
      <c r="Y804" s="218"/>
      <c r="Z804" s="218"/>
      <c r="AA804" s="218"/>
      <c r="AB804" s="218"/>
    </row>
    <row r="805" spans="1:28" ht="17" thickBot="1" x14ac:dyDescent="0.25">
      <c r="A805" s="192"/>
      <c r="B805" s="193"/>
      <c r="C805" s="218"/>
      <c r="D805" s="193"/>
      <c r="E805" s="226"/>
      <c r="F805" s="226"/>
      <c r="G805" s="226"/>
      <c r="H805" s="195"/>
      <c r="I805" s="195"/>
      <c r="J805" s="197"/>
      <c r="K805" s="334"/>
      <c r="L805" s="197"/>
      <c r="M805" s="198"/>
      <c r="N805" s="198"/>
      <c r="O805" s="198"/>
      <c r="P805" s="198"/>
      <c r="Q805" s="198"/>
      <c r="R805" s="198"/>
      <c r="S805" s="198"/>
      <c r="T805" s="198"/>
      <c r="U805" s="218"/>
      <c r="V805" s="218"/>
      <c r="W805" s="218"/>
      <c r="X805" s="218"/>
      <c r="Y805" s="218"/>
      <c r="Z805" s="218"/>
      <c r="AA805" s="218"/>
      <c r="AB805" s="218"/>
    </row>
    <row r="806" spans="1:28" ht="17" thickBot="1" x14ac:dyDescent="0.25">
      <c r="A806" s="192"/>
      <c r="B806" s="193"/>
      <c r="C806" s="218"/>
      <c r="D806" s="193"/>
      <c r="E806" s="226"/>
      <c r="F806" s="226"/>
      <c r="G806" s="226"/>
      <c r="H806" s="195"/>
      <c r="I806" s="195"/>
      <c r="J806" s="197"/>
      <c r="K806" s="334"/>
      <c r="L806" s="197"/>
      <c r="M806" s="198"/>
      <c r="N806" s="198"/>
      <c r="O806" s="198"/>
      <c r="P806" s="198"/>
      <c r="Q806" s="198"/>
      <c r="R806" s="198"/>
      <c r="S806" s="198"/>
      <c r="T806" s="198"/>
      <c r="U806" s="218"/>
      <c r="V806" s="218"/>
      <c r="W806" s="218"/>
      <c r="X806" s="218"/>
      <c r="Y806" s="218"/>
      <c r="Z806" s="218"/>
      <c r="AA806" s="218"/>
      <c r="AB806" s="218"/>
    </row>
    <row r="807" spans="1:28" ht="17" thickBot="1" x14ac:dyDescent="0.25">
      <c r="A807" s="192"/>
      <c r="B807" s="193"/>
      <c r="C807" s="218"/>
      <c r="D807" s="193"/>
      <c r="E807" s="226"/>
      <c r="F807" s="226"/>
      <c r="G807" s="226"/>
      <c r="H807" s="195"/>
      <c r="I807" s="195"/>
      <c r="J807" s="197"/>
      <c r="K807" s="334"/>
      <c r="L807" s="197"/>
      <c r="M807" s="198"/>
      <c r="N807" s="198"/>
      <c r="O807" s="198"/>
      <c r="P807" s="198"/>
      <c r="Q807" s="198"/>
      <c r="R807" s="198"/>
      <c r="S807" s="198"/>
      <c r="T807" s="198"/>
      <c r="U807" s="218"/>
      <c r="V807" s="218"/>
      <c r="W807" s="218"/>
      <c r="X807" s="218"/>
      <c r="Y807" s="218"/>
      <c r="Z807" s="218"/>
      <c r="AA807" s="218"/>
      <c r="AB807" s="218"/>
    </row>
    <row r="808" spans="1:28" ht="17" thickBot="1" x14ac:dyDescent="0.25">
      <c r="A808" s="192"/>
      <c r="B808" s="193"/>
      <c r="C808" s="218"/>
      <c r="D808" s="193"/>
      <c r="E808" s="226"/>
      <c r="F808" s="226"/>
      <c r="G808" s="226"/>
      <c r="H808" s="195"/>
      <c r="I808" s="195"/>
      <c r="J808" s="197"/>
      <c r="K808" s="334"/>
      <c r="L808" s="197"/>
      <c r="M808" s="198"/>
      <c r="N808" s="198"/>
      <c r="O808" s="198"/>
      <c r="P808" s="198"/>
      <c r="Q808" s="198"/>
      <c r="R808" s="198"/>
      <c r="S808" s="198"/>
      <c r="T808" s="198"/>
      <c r="U808" s="218"/>
      <c r="V808" s="218"/>
      <c r="W808" s="218"/>
      <c r="X808" s="218"/>
      <c r="Y808" s="218"/>
      <c r="Z808" s="218"/>
      <c r="AA808" s="218"/>
      <c r="AB808" s="218"/>
    </row>
    <row r="809" spans="1:28" ht="17" thickBot="1" x14ac:dyDescent="0.25">
      <c r="A809" s="192"/>
      <c r="B809" s="193"/>
      <c r="C809" s="218"/>
      <c r="D809" s="193"/>
      <c r="E809" s="226"/>
      <c r="F809" s="226"/>
      <c r="G809" s="226"/>
      <c r="H809" s="195"/>
      <c r="I809" s="195"/>
      <c r="J809" s="197"/>
      <c r="K809" s="334"/>
      <c r="L809" s="197"/>
      <c r="M809" s="198"/>
      <c r="N809" s="198"/>
      <c r="O809" s="198"/>
      <c r="P809" s="198"/>
      <c r="Q809" s="198"/>
      <c r="R809" s="198"/>
      <c r="S809" s="198"/>
      <c r="T809" s="198"/>
      <c r="U809" s="218"/>
      <c r="V809" s="218"/>
      <c r="W809" s="218"/>
      <c r="X809" s="218"/>
      <c r="Y809" s="218"/>
      <c r="Z809" s="218"/>
      <c r="AA809" s="218"/>
      <c r="AB809" s="218"/>
    </row>
    <row r="810" spans="1:28" ht="17" thickBot="1" x14ac:dyDescent="0.25">
      <c r="A810" s="192"/>
      <c r="B810" s="193"/>
      <c r="C810" s="218"/>
      <c r="D810" s="193"/>
      <c r="E810" s="226"/>
      <c r="F810" s="226"/>
      <c r="G810" s="226"/>
      <c r="H810" s="195"/>
      <c r="I810" s="195"/>
      <c r="J810" s="197"/>
      <c r="K810" s="334"/>
      <c r="L810" s="197"/>
      <c r="M810" s="198"/>
      <c r="N810" s="198"/>
      <c r="O810" s="198"/>
      <c r="P810" s="198"/>
      <c r="Q810" s="198"/>
      <c r="R810" s="198"/>
      <c r="S810" s="198"/>
      <c r="T810" s="198"/>
      <c r="U810" s="218"/>
      <c r="V810" s="218"/>
      <c r="W810" s="218"/>
      <c r="X810" s="218"/>
      <c r="Y810" s="218"/>
      <c r="Z810" s="218"/>
      <c r="AA810" s="218"/>
      <c r="AB810" s="218"/>
    </row>
    <row r="811" spans="1:28" ht="17" thickBot="1" x14ac:dyDescent="0.25">
      <c r="A811" s="192"/>
      <c r="B811" s="193"/>
      <c r="C811" s="218"/>
      <c r="D811" s="193"/>
      <c r="E811" s="226"/>
      <c r="F811" s="226"/>
      <c r="G811" s="226"/>
      <c r="H811" s="195"/>
      <c r="I811" s="195"/>
      <c r="J811" s="197"/>
      <c r="K811" s="334"/>
      <c r="L811" s="197"/>
      <c r="M811" s="198"/>
      <c r="N811" s="198"/>
      <c r="O811" s="198"/>
      <c r="P811" s="198"/>
      <c r="Q811" s="198"/>
      <c r="R811" s="198"/>
      <c r="S811" s="198"/>
      <c r="T811" s="198"/>
      <c r="U811" s="218"/>
      <c r="V811" s="218"/>
      <c r="W811" s="218"/>
      <c r="X811" s="218"/>
      <c r="Y811" s="218"/>
      <c r="Z811" s="218"/>
      <c r="AA811" s="218"/>
      <c r="AB811" s="218"/>
    </row>
    <row r="812" spans="1:28" ht="17" thickBot="1" x14ac:dyDescent="0.25">
      <c r="A812" s="192"/>
      <c r="B812" s="193"/>
      <c r="C812" s="218"/>
      <c r="D812" s="193"/>
      <c r="E812" s="226"/>
      <c r="F812" s="226"/>
      <c r="G812" s="226"/>
      <c r="H812" s="195"/>
      <c r="I812" s="195"/>
      <c r="J812" s="197"/>
      <c r="K812" s="334"/>
      <c r="L812" s="197"/>
      <c r="M812" s="198"/>
      <c r="N812" s="198"/>
      <c r="O812" s="198"/>
      <c r="P812" s="198"/>
      <c r="Q812" s="198"/>
      <c r="R812" s="198"/>
      <c r="S812" s="198"/>
      <c r="T812" s="198"/>
      <c r="U812" s="218"/>
      <c r="V812" s="218"/>
      <c r="W812" s="218"/>
      <c r="X812" s="218"/>
      <c r="Y812" s="218"/>
      <c r="Z812" s="218"/>
      <c r="AA812" s="218"/>
      <c r="AB812" s="218"/>
    </row>
    <row r="813" spans="1:28" ht="17" thickBot="1" x14ac:dyDescent="0.25">
      <c r="A813" s="192"/>
      <c r="B813" s="193"/>
      <c r="C813" s="218"/>
      <c r="D813" s="193"/>
      <c r="E813" s="226"/>
      <c r="F813" s="226"/>
      <c r="G813" s="226"/>
      <c r="H813" s="195"/>
      <c r="I813" s="195"/>
      <c r="J813" s="197"/>
      <c r="K813" s="334"/>
      <c r="L813" s="197"/>
      <c r="M813" s="198"/>
      <c r="N813" s="198"/>
      <c r="O813" s="198"/>
      <c r="P813" s="198"/>
      <c r="Q813" s="198"/>
      <c r="R813" s="198"/>
      <c r="S813" s="198"/>
      <c r="T813" s="198"/>
      <c r="U813" s="218"/>
      <c r="V813" s="218"/>
      <c r="W813" s="218"/>
      <c r="X813" s="218"/>
      <c r="Y813" s="218"/>
      <c r="Z813" s="218"/>
      <c r="AA813" s="218"/>
      <c r="AB813" s="218"/>
    </row>
    <row r="814" spans="1:28" ht="17" thickBot="1" x14ac:dyDescent="0.25">
      <c r="A814" s="192"/>
      <c r="B814" s="193"/>
      <c r="C814" s="218"/>
      <c r="D814" s="193"/>
      <c r="E814" s="226"/>
      <c r="F814" s="226"/>
      <c r="G814" s="226"/>
      <c r="H814" s="195"/>
      <c r="I814" s="195"/>
      <c r="J814" s="197"/>
      <c r="K814" s="334"/>
      <c r="L814" s="197"/>
      <c r="M814" s="198"/>
      <c r="N814" s="198"/>
      <c r="O814" s="198"/>
      <c r="P814" s="198"/>
      <c r="Q814" s="198"/>
      <c r="R814" s="198"/>
      <c r="S814" s="198"/>
      <c r="T814" s="198"/>
      <c r="U814" s="218"/>
      <c r="V814" s="218"/>
      <c r="W814" s="218"/>
      <c r="X814" s="218"/>
      <c r="Y814" s="218"/>
      <c r="Z814" s="218"/>
      <c r="AA814" s="218"/>
      <c r="AB814" s="218"/>
    </row>
    <row r="815" spans="1:28" ht="17" thickBot="1" x14ac:dyDescent="0.25">
      <c r="A815" s="192"/>
      <c r="B815" s="193"/>
      <c r="C815" s="218"/>
      <c r="D815" s="193"/>
      <c r="E815" s="226"/>
      <c r="F815" s="226"/>
      <c r="G815" s="226"/>
      <c r="H815" s="195"/>
      <c r="I815" s="195"/>
      <c r="J815" s="197"/>
      <c r="K815" s="334"/>
      <c r="L815" s="197"/>
      <c r="M815" s="198"/>
      <c r="N815" s="198"/>
      <c r="O815" s="198"/>
      <c r="P815" s="198"/>
      <c r="Q815" s="198"/>
      <c r="R815" s="198"/>
      <c r="S815" s="198"/>
      <c r="T815" s="198"/>
      <c r="U815" s="218"/>
      <c r="V815" s="218"/>
      <c r="W815" s="218"/>
      <c r="X815" s="218"/>
      <c r="Y815" s="218"/>
      <c r="Z815" s="218"/>
      <c r="AA815" s="218"/>
      <c r="AB815" s="218"/>
    </row>
    <row r="816" spans="1:28" ht="17" thickBot="1" x14ac:dyDescent="0.25">
      <c r="A816" s="192"/>
      <c r="B816" s="193"/>
      <c r="C816" s="218"/>
      <c r="D816" s="193"/>
      <c r="E816" s="226"/>
      <c r="F816" s="226"/>
      <c r="G816" s="226"/>
      <c r="H816" s="195"/>
      <c r="I816" s="195"/>
      <c r="J816" s="197"/>
      <c r="K816" s="334"/>
      <c r="L816" s="197"/>
      <c r="M816" s="198"/>
      <c r="N816" s="198"/>
      <c r="O816" s="198"/>
      <c r="P816" s="198"/>
      <c r="Q816" s="198"/>
      <c r="R816" s="198"/>
      <c r="S816" s="198"/>
      <c r="T816" s="198"/>
      <c r="U816" s="218"/>
      <c r="V816" s="218"/>
      <c r="W816" s="218"/>
      <c r="X816" s="218"/>
      <c r="Y816" s="218"/>
      <c r="Z816" s="218"/>
      <c r="AA816" s="218"/>
      <c r="AB816" s="218"/>
    </row>
    <row r="817" spans="1:28" ht="17" thickBot="1" x14ac:dyDescent="0.25">
      <c r="A817" s="192"/>
      <c r="B817" s="193"/>
      <c r="C817" s="218"/>
      <c r="D817" s="193"/>
      <c r="E817" s="226"/>
      <c r="F817" s="226"/>
      <c r="G817" s="226"/>
      <c r="H817" s="195"/>
      <c r="I817" s="195"/>
      <c r="J817" s="197"/>
      <c r="K817" s="334"/>
      <c r="L817" s="197"/>
      <c r="M817" s="198"/>
      <c r="N817" s="198"/>
      <c r="O817" s="198"/>
      <c r="P817" s="198"/>
      <c r="Q817" s="198"/>
      <c r="R817" s="198"/>
      <c r="S817" s="198"/>
      <c r="T817" s="198"/>
      <c r="U817" s="218"/>
      <c r="V817" s="218"/>
      <c r="W817" s="218"/>
      <c r="X817" s="218"/>
      <c r="Y817" s="218"/>
      <c r="Z817" s="218"/>
      <c r="AA817" s="218"/>
      <c r="AB817" s="218"/>
    </row>
    <row r="818" spans="1:28" ht="17" thickBot="1" x14ac:dyDescent="0.25">
      <c r="A818" s="192"/>
      <c r="B818" s="193"/>
      <c r="C818" s="218"/>
      <c r="D818" s="193"/>
      <c r="E818" s="226"/>
      <c r="F818" s="226"/>
      <c r="G818" s="226"/>
      <c r="H818" s="195"/>
      <c r="I818" s="195"/>
      <c r="J818" s="197"/>
      <c r="K818" s="334"/>
      <c r="L818" s="197"/>
      <c r="M818" s="198"/>
      <c r="N818" s="198"/>
      <c r="O818" s="198"/>
      <c r="P818" s="198"/>
      <c r="Q818" s="198"/>
      <c r="R818" s="198"/>
      <c r="S818" s="198"/>
      <c r="T818" s="198"/>
      <c r="U818" s="218"/>
      <c r="V818" s="218"/>
      <c r="W818" s="218"/>
      <c r="X818" s="218"/>
      <c r="Y818" s="218"/>
      <c r="Z818" s="218"/>
      <c r="AA818" s="218"/>
      <c r="AB818" s="218"/>
    </row>
    <row r="819" spans="1:28" ht="17" thickBot="1" x14ac:dyDescent="0.25">
      <c r="A819" s="192"/>
      <c r="B819" s="193"/>
      <c r="C819" s="218"/>
      <c r="D819" s="193"/>
      <c r="E819" s="226"/>
      <c r="F819" s="226"/>
      <c r="G819" s="226"/>
      <c r="H819" s="195"/>
      <c r="I819" s="195"/>
      <c r="J819" s="197"/>
      <c r="K819" s="334"/>
      <c r="L819" s="197"/>
      <c r="M819" s="198"/>
      <c r="N819" s="198"/>
      <c r="O819" s="198"/>
      <c r="P819" s="198"/>
      <c r="Q819" s="198"/>
      <c r="R819" s="198"/>
      <c r="S819" s="198"/>
      <c r="T819" s="198"/>
      <c r="U819" s="218"/>
      <c r="V819" s="218"/>
      <c r="W819" s="218"/>
      <c r="X819" s="218"/>
      <c r="Y819" s="218"/>
      <c r="Z819" s="218"/>
      <c r="AA819" s="218"/>
      <c r="AB819" s="218"/>
    </row>
    <row r="820" spans="1:28" ht="17" thickBot="1" x14ac:dyDescent="0.25">
      <c r="A820" s="192"/>
      <c r="B820" s="193"/>
      <c r="C820" s="218"/>
      <c r="D820" s="193"/>
      <c r="E820" s="226"/>
      <c r="F820" s="226"/>
      <c r="G820" s="226"/>
      <c r="H820" s="195"/>
      <c r="I820" s="195"/>
      <c r="J820" s="197"/>
      <c r="K820" s="334"/>
      <c r="L820" s="197"/>
      <c r="M820" s="198"/>
      <c r="N820" s="198"/>
      <c r="O820" s="198"/>
      <c r="P820" s="198"/>
      <c r="Q820" s="198"/>
      <c r="R820" s="198"/>
      <c r="S820" s="198"/>
      <c r="T820" s="198"/>
      <c r="U820" s="218"/>
      <c r="V820" s="218"/>
      <c r="W820" s="218"/>
      <c r="X820" s="218"/>
      <c r="Y820" s="218"/>
      <c r="Z820" s="218"/>
      <c r="AA820" s="218"/>
      <c r="AB820" s="218"/>
    </row>
    <row r="821" spans="1:28" ht="17" thickBot="1" x14ac:dyDescent="0.25">
      <c r="A821" s="192"/>
      <c r="B821" s="193"/>
      <c r="C821" s="218"/>
      <c r="D821" s="193"/>
      <c r="E821" s="226"/>
      <c r="F821" s="226"/>
      <c r="G821" s="226"/>
      <c r="H821" s="195"/>
      <c r="I821" s="195"/>
      <c r="J821" s="197"/>
      <c r="K821" s="334"/>
      <c r="L821" s="197"/>
      <c r="M821" s="198"/>
      <c r="N821" s="198"/>
      <c r="O821" s="198"/>
      <c r="P821" s="198"/>
      <c r="Q821" s="198"/>
      <c r="R821" s="198"/>
      <c r="S821" s="198"/>
      <c r="T821" s="198"/>
      <c r="U821" s="218"/>
      <c r="V821" s="218"/>
      <c r="W821" s="218"/>
      <c r="X821" s="218"/>
      <c r="Y821" s="218"/>
      <c r="Z821" s="218"/>
      <c r="AA821" s="218"/>
      <c r="AB821" s="218"/>
    </row>
    <row r="822" spans="1:28" ht="17" thickBot="1" x14ac:dyDescent="0.25">
      <c r="A822" s="192"/>
      <c r="B822" s="193"/>
      <c r="C822" s="218"/>
      <c r="D822" s="193"/>
      <c r="E822" s="226"/>
      <c r="F822" s="226"/>
      <c r="G822" s="226"/>
      <c r="H822" s="195"/>
      <c r="I822" s="195"/>
      <c r="J822" s="197"/>
      <c r="K822" s="334"/>
      <c r="L822" s="197"/>
      <c r="M822" s="198"/>
      <c r="N822" s="198"/>
      <c r="O822" s="198"/>
      <c r="P822" s="198"/>
      <c r="Q822" s="198"/>
      <c r="R822" s="198"/>
      <c r="S822" s="198"/>
      <c r="T822" s="198"/>
      <c r="U822" s="218"/>
      <c r="V822" s="218"/>
      <c r="W822" s="218"/>
      <c r="X822" s="218"/>
      <c r="Y822" s="218"/>
      <c r="Z822" s="218"/>
      <c r="AA822" s="218"/>
      <c r="AB822" s="218"/>
    </row>
    <row r="823" spans="1:28" ht="17" thickBot="1" x14ac:dyDescent="0.25">
      <c r="A823" s="192"/>
      <c r="B823" s="193"/>
      <c r="C823" s="218"/>
      <c r="D823" s="193"/>
      <c r="E823" s="226"/>
      <c r="F823" s="226"/>
      <c r="G823" s="226"/>
      <c r="H823" s="195"/>
      <c r="I823" s="195"/>
      <c r="J823" s="197"/>
      <c r="K823" s="334"/>
      <c r="L823" s="197"/>
      <c r="M823" s="198"/>
      <c r="N823" s="198"/>
      <c r="O823" s="198"/>
      <c r="P823" s="198"/>
      <c r="Q823" s="198"/>
      <c r="R823" s="198"/>
      <c r="S823" s="198"/>
      <c r="T823" s="198"/>
      <c r="U823" s="218"/>
      <c r="V823" s="218"/>
      <c r="W823" s="218"/>
      <c r="X823" s="218"/>
      <c r="Y823" s="218"/>
      <c r="Z823" s="218"/>
      <c r="AA823" s="218"/>
      <c r="AB823" s="218"/>
    </row>
    <row r="824" spans="1:28" ht="17" thickBot="1" x14ac:dyDescent="0.25">
      <c r="A824" s="192"/>
      <c r="B824" s="193"/>
      <c r="C824" s="218"/>
      <c r="D824" s="193"/>
      <c r="E824" s="226"/>
      <c r="F824" s="226"/>
      <c r="G824" s="226"/>
      <c r="H824" s="195"/>
      <c r="I824" s="195"/>
      <c r="J824" s="197"/>
      <c r="K824" s="334"/>
      <c r="L824" s="197"/>
      <c r="M824" s="198"/>
      <c r="N824" s="198"/>
      <c r="O824" s="198"/>
      <c r="P824" s="198"/>
      <c r="Q824" s="198"/>
      <c r="R824" s="198"/>
      <c r="S824" s="198"/>
      <c r="T824" s="198"/>
      <c r="U824" s="218"/>
      <c r="V824" s="218"/>
      <c r="W824" s="218"/>
      <c r="X824" s="218"/>
      <c r="Y824" s="218"/>
      <c r="Z824" s="218"/>
      <c r="AA824" s="218"/>
      <c r="AB824" s="218"/>
    </row>
    <row r="825" spans="1:28" ht="17" thickBot="1" x14ac:dyDescent="0.25">
      <c r="A825" s="192"/>
      <c r="B825" s="193"/>
      <c r="C825" s="218"/>
      <c r="D825" s="193"/>
      <c r="E825" s="226"/>
      <c r="F825" s="226"/>
      <c r="G825" s="226"/>
      <c r="H825" s="195"/>
      <c r="I825" s="195"/>
      <c r="J825" s="197"/>
      <c r="K825" s="334"/>
      <c r="L825" s="197"/>
      <c r="M825" s="198"/>
      <c r="N825" s="198"/>
      <c r="O825" s="198"/>
      <c r="P825" s="198"/>
      <c r="Q825" s="198"/>
      <c r="R825" s="198"/>
      <c r="S825" s="198"/>
      <c r="T825" s="198"/>
      <c r="U825" s="218"/>
      <c r="V825" s="218"/>
      <c r="W825" s="218"/>
      <c r="X825" s="218"/>
      <c r="Y825" s="218"/>
      <c r="Z825" s="218"/>
      <c r="AA825" s="218"/>
      <c r="AB825" s="218"/>
    </row>
    <row r="826" spans="1:28" ht="17" thickBot="1" x14ac:dyDescent="0.25">
      <c r="A826" s="192"/>
      <c r="B826" s="193"/>
      <c r="C826" s="218"/>
      <c r="D826" s="193"/>
      <c r="E826" s="226"/>
      <c r="F826" s="226"/>
      <c r="G826" s="226"/>
      <c r="H826" s="195"/>
      <c r="I826" s="195"/>
      <c r="J826" s="197"/>
      <c r="K826" s="334"/>
      <c r="L826" s="197"/>
      <c r="M826" s="198"/>
      <c r="N826" s="198"/>
      <c r="O826" s="198"/>
      <c r="P826" s="198"/>
      <c r="Q826" s="198"/>
      <c r="R826" s="198"/>
      <c r="S826" s="198"/>
      <c r="T826" s="198"/>
      <c r="U826" s="218"/>
      <c r="V826" s="218"/>
      <c r="W826" s="218"/>
      <c r="X826" s="218"/>
      <c r="Y826" s="218"/>
      <c r="Z826" s="218"/>
      <c r="AA826" s="218"/>
      <c r="AB826" s="218"/>
    </row>
    <row r="827" spans="1:28" ht="17" thickBot="1" x14ac:dyDescent="0.25">
      <c r="A827" s="192"/>
      <c r="B827" s="193"/>
      <c r="C827" s="218"/>
      <c r="D827" s="193"/>
      <c r="E827" s="226"/>
      <c r="F827" s="226"/>
      <c r="G827" s="226"/>
      <c r="H827" s="195"/>
      <c r="I827" s="195"/>
      <c r="J827" s="197"/>
      <c r="K827" s="334"/>
      <c r="L827" s="197"/>
      <c r="M827" s="198"/>
      <c r="N827" s="198"/>
      <c r="O827" s="198"/>
      <c r="P827" s="198"/>
      <c r="Q827" s="198"/>
      <c r="R827" s="198"/>
      <c r="S827" s="198"/>
      <c r="T827" s="198"/>
      <c r="U827" s="218"/>
      <c r="V827" s="218"/>
      <c r="W827" s="218"/>
      <c r="X827" s="218"/>
      <c r="Y827" s="218"/>
      <c r="Z827" s="218"/>
      <c r="AA827" s="218"/>
      <c r="AB827" s="218"/>
    </row>
    <row r="828" spans="1:28" ht="17" thickBot="1" x14ac:dyDescent="0.25">
      <c r="A828" s="192"/>
      <c r="B828" s="193"/>
      <c r="C828" s="218"/>
      <c r="D828" s="193"/>
      <c r="E828" s="226"/>
      <c r="F828" s="226"/>
      <c r="G828" s="226"/>
      <c r="H828" s="195"/>
      <c r="I828" s="195"/>
      <c r="J828" s="197"/>
      <c r="K828" s="334"/>
      <c r="L828" s="197"/>
      <c r="M828" s="198"/>
      <c r="N828" s="198"/>
      <c r="O828" s="198"/>
      <c r="P828" s="198"/>
      <c r="Q828" s="198"/>
      <c r="R828" s="198"/>
      <c r="S828" s="198"/>
      <c r="T828" s="198"/>
      <c r="U828" s="218"/>
      <c r="V828" s="218"/>
      <c r="W828" s="218"/>
      <c r="X828" s="218"/>
      <c r="Y828" s="218"/>
      <c r="Z828" s="218"/>
      <c r="AA828" s="218"/>
      <c r="AB828" s="218"/>
    </row>
    <row r="829" spans="1:28" ht="17" thickBot="1" x14ac:dyDescent="0.25">
      <c r="A829" s="192"/>
      <c r="B829" s="193"/>
      <c r="C829" s="218"/>
      <c r="D829" s="193"/>
      <c r="E829" s="226"/>
      <c r="F829" s="226"/>
      <c r="G829" s="226"/>
      <c r="H829" s="195"/>
      <c r="I829" s="195"/>
      <c r="J829" s="197"/>
      <c r="K829" s="334"/>
      <c r="L829" s="197"/>
      <c r="M829" s="198"/>
      <c r="N829" s="198"/>
      <c r="O829" s="198"/>
      <c r="P829" s="198"/>
      <c r="Q829" s="198"/>
      <c r="R829" s="198"/>
      <c r="S829" s="198"/>
      <c r="T829" s="198"/>
      <c r="U829" s="218"/>
      <c r="V829" s="218"/>
      <c r="W829" s="218"/>
      <c r="X829" s="218"/>
      <c r="Y829" s="218"/>
      <c r="Z829" s="218"/>
      <c r="AA829" s="218"/>
      <c r="AB829" s="218"/>
    </row>
    <row r="830" spans="1:28" ht="17" thickBot="1" x14ac:dyDescent="0.25">
      <c r="A830" s="192"/>
      <c r="B830" s="193"/>
      <c r="C830" s="218"/>
      <c r="D830" s="193"/>
      <c r="E830" s="226"/>
      <c r="F830" s="226"/>
      <c r="G830" s="226"/>
      <c r="H830" s="195"/>
      <c r="I830" s="195"/>
      <c r="J830" s="197"/>
      <c r="K830" s="334"/>
      <c r="L830" s="197"/>
      <c r="M830" s="198"/>
      <c r="N830" s="198"/>
      <c r="O830" s="198"/>
      <c r="P830" s="198"/>
      <c r="Q830" s="198"/>
      <c r="R830" s="198"/>
      <c r="S830" s="198"/>
      <c r="T830" s="198"/>
      <c r="U830" s="218"/>
      <c r="V830" s="218"/>
      <c r="W830" s="218"/>
      <c r="X830" s="218"/>
      <c r="Y830" s="218"/>
      <c r="Z830" s="218"/>
      <c r="AA830" s="218"/>
      <c r="AB830" s="218"/>
    </row>
    <row r="831" spans="1:28" ht="17" thickBot="1" x14ac:dyDescent="0.25">
      <c r="A831" s="192"/>
      <c r="B831" s="193"/>
      <c r="C831" s="218"/>
      <c r="D831" s="193"/>
      <c r="E831" s="226"/>
      <c r="F831" s="226"/>
      <c r="G831" s="226"/>
      <c r="H831" s="195"/>
      <c r="I831" s="195"/>
      <c r="J831" s="197"/>
      <c r="K831" s="334"/>
      <c r="L831" s="197"/>
      <c r="M831" s="198"/>
      <c r="N831" s="198"/>
      <c r="O831" s="198"/>
      <c r="P831" s="198"/>
      <c r="Q831" s="198"/>
      <c r="R831" s="198"/>
      <c r="S831" s="198"/>
      <c r="T831" s="198"/>
      <c r="U831" s="218"/>
      <c r="V831" s="218"/>
      <c r="W831" s="218"/>
      <c r="X831" s="218"/>
      <c r="Y831" s="218"/>
      <c r="Z831" s="218"/>
      <c r="AA831" s="218"/>
      <c r="AB831" s="218"/>
    </row>
    <row r="832" spans="1:28" ht="17" thickBot="1" x14ac:dyDescent="0.25">
      <c r="A832" s="192"/>
      <c r="B832" s="193"/>
      <c r="C832" s="218"/>
      <c r="D832" s="193"/>
      <c r="E832" s="226"/>
      <c r="F832" s="226"/>
      <c r="G832" s="226"/>
      <c r="H832" s="195"/>
      <c r="I832" s="195"/>
      <c r="J832" s="197"/>
      <c r="K832" s="334"/>
      <c r="L832" s="197"/>
      <c r="M832" s="198"/>
      <c r="N832" s="198"/>
      <c r="O832" s="198"/>
      <c r="P832" s="198"/>
      <c r="Q832" s="198"/>
      <c r="R832" s="198"/>
      <c r="S832" s="198"/>
      <c r="T832" s="198"/>
      <c r="U832" s="218"/>
      <c r="V832" s="218"/>
      <c r="W832" s="218"/>
      <c r="X832" s="218"/>
      <c r="Y832" s="218"/>
      <c r="Z832" s="218"/>
      <c r="AA832" s="218"/>
      <c r="AB832" s="218"/>
    </row>
    <row r="833" spans="1:28" ht="17" thickBot="1" x14ac:dyDescent="0.25">
      <c r="A833" s="192"/>
      <c r="B833" s="193"/>
      <c r="C833" s="218"/>
      <c r="D833" s="193"/>
      <c r="E833" s="226"/>
      <c r="F833" s="226"/>
      <c r="G833" s="226"/>
      <c r="H833" s="195"/>
      <c r="I833" s="195"/>
      <c r="J833" s="197"/>
      <c r="K833" s="334"/>
      <c r="L833" s="197"/>
      <c r="M833" s="198"/>
      <c r="N833" s="198"/>
      <c r="O833" s="198"/>
      <c r="P833" s="198"/>
      <c r="Q833" s="198"/>
      <c r="R833" s="198"/>
      <c r="S833" s="198"/>
      <c r="T833" s="198"/>
      <c r="U833" s="218"/>
      <c r="V833" s="218"/>
      <c r="W833" s="218"/>
      <c r="X833" s="218"/>
      <c r="Y833" s="218"/>
      <c r="Z833" s="218"/>
      <c r="AA833" s="218"/>
      <c r="AB833" s="218"/>
    </row>
    <row r="834" spans="1:28" ht="17" thickBot="1" x14ac:dyDescent="0.25">
      <c r="A834" s="192"/>
      <c r="B834" s="193"/>
      <c r="C834" s="218"/>
      <c r="D834" s="193"/>
      <c r="E834" s="226"/>
      <c r="F834" s="226"/>
      <c r="G834" s="226"/>
      <c r="H834" s="195"/>
      <c r="I834" s="195"/>
      <c r="J834" s="197"/>
      <c r="K834" s="334"/>
      <c r="L834" s="197"/>
      <c r="M834" s="198"/>
      <c r="N834" s="198"/>
      <c r="O834" s="198"/>
      <c r="P834" s="198"/>
      <c r="Q834" s="198"/>
      <c r="R834" s="198"/>
      <c r="S834" s="198"/>
      <c r="T834" s="198"/>
      <c r="U834" s="218"/>
      <c r="V834" s="218"/>
      <c r="W834" s="218"/>
      <c r="X834" s="218"/>
      <c r="Y834" s="218"/>
      <c r="Z834" s="218"/>
      <c r="AA834" s="218"/>
      <c r="AB834" s="218"/>
    </row>
    <row r="835" spans="1:28" ht="17" thickBot="1" x14ac:dyDescent="0.25">
      <c r="A835" s="192"/>
      <c r="B835" s="193"/>
      <c r="C835" s="218"/>
      <c r="D835" s="193"/>
      <c r="E835" s="226"/>
      <c r="F835" s="226"/>
      <c r="G835" s="226"/>
      <c r="H835" s="195"/>
      <c r="I835" s="195"/>
      <c r="J835" s="197"/>
      <c r="K835" s="334"/>
      <c r="L835" s="197"/>
      <c r="M835" s="198"/>
      <c r="N835" s="198"/>
      <c r="O835" s="198"/>
      <c r="P835" s="198"/>
      <c r="Q835" s="198"/>
      <c r="R835" s="198"/>
      <c r="S835" s="198"/>
      <c r="T835" s="198"/>
      <c r="U835" s="218"/>
      <c r="V835" s="218"/>
      <c r="W835" s="218"/>
      <c r="X835" s="218"/>
      <c r="Y835" s="218"/>
      <c r="Z835" s="218"/>
      <c r="AA835" s="218"/>
      <c r="AB835" s="218"/>
    </row>
    <row r="836" spans="1:28" ht="17" thickBot="1" x14ac:dyDescent="0.25">
      <c r="A836" s="192"/>
      <c r="B836" s="193"/>
      <c r="C836" s="218"/>
      <c r="D836" s="193"/>
      <c r="E836" s="226"/>
      <c r="F836" s="226"/>
      <c r="G836" s="226"/>
      <c r="H836" s="195"/>
      <c r="I836" s="195"/>
      <c r="J836" s="197"/>
      <c r="K836" s="334"/>
      <c r="L836" s="197"/>
      <c r="M836" s="198"/>
      <c r="N836" s="198"/>
      <c r="O836" s="198"/>
      <c r="P836" s="198"/>
      <c r="Q836" s="198"/>
      <c r="R836" s="198"/>
      <c r="S836" s="198"/>
      <c r="T836" s="198"/>
      <c r="U836" s="218"/>
      <c r="V836" s="218"/>
      <c r="W836" s="218"/>
      <c r="X836" s="218"/>
      <c r="Y836" s="218"/>
      <c r="Z836" s="218"/>
      <c r="AA836" s="218"/>
      <c r="AB836" s="218"/>
    </row>
    <row r="837" spans="1:28" ht="17" thickBot="1" x14ac:dyDescent="0.25">
      <c r="A837" s="192"/>
      <c r="B837" s="193"/>
      <c r="C837" s="218"/>
      <c r="D837" s="193"/>
      <c r="E837" s="226"/>
      <c r="F837" s="226"/>
      <c r="G837" s="226"/>
      <c r="H837" s="195"/>
      <c r="I837" s="195"/>
      <c r="J837" s="197"/>
      <c r="K837" s="334"/>
      <c r="L837" s="197"/>
      <c r="M837" s="198"/>
      <c r="N837" s="198"/>
      <c r="O837" s="198"/>
      <c r="P837" s="198"/>
      <c r="Q837" s="198"/>
      <c r="R837" s="198"/>
      <c r="S837" s="198"/>
      <c r="T837" s="198"/>
      <c r="U837" s="218"/>
      <c r="V837" s="218"/>
      <c r="W837" s="218"/>
      <c r="X837" s="218"/>
      <c r="Y837" s="218"/>
      <c r="Z837" s="218"/>
      <c r="AA837" s="218"/>
      <c r="AB837" s="218"/>
    </row>
    <row r="838" spans="1:28" ht="17" thickBot="1" x14ac:dyDescent="0.25">
      <c r="A838" s="192"/>
      <c r="B838" s="193"/>
      <c r="C838" s="218"/>
      <c r="D838" s="193"/>
      <c r="E838" s="226"/>
      <c r="F838" s="226"/>
      <c r="G838" s="226"/>
      <c r="H838" s="195"/>
      <c r="I838" s="195"/>
      <c r="J838" s="197"/>
      <c r="K838" s="334"/>
      <c r="L838" s="197"/>
      <c r="M838" s="198"/>
      <c r="N838" s="198"/>
      <c r="O838" s="198"/>
      <c r="P838" s="198"/>
      <c r="Q838" s="198"/>
      <c r="R838" s="198"/>
      <c r="S838" s="198"/>
      <c r="T838" s="198"/>
      <c r="U838" s="218"/>
      <c r="V838" s="218"/>
      <c r="W838" s="218"/>
      <c r="X838" s="218"/>
      <c r="Y838" s="218"/>
      <c r="Z838" s="218"/>
      <c r="AA838" s="218"/>
      <c r="AB838" s="218"/>
    </row>
    <row r="839" spans="1:28" ht="17" thickBot="1" x14ac:dyDescent="0.25">
      <c r="A839" s="192"/>
      <c r="B839" s="193"/>
      <c r="C839" s="218"/>
      <c r="D839" s="193"/>
      <c r="E839" s="226"/>
      <c r="F839" s="226"/>
      <c r="G839" s="226"/>
      <c r="H839" s="195"/>
      <c r="I839" s="195"/>
      <c r="J839" s="197"/>
      <c r="K839" s="334"/>
      <c r="L839" s="197"/>
      <c r="M839" s="198"/>
      <c r="N839" s="198"/>
      <c r="O839" s="198"/>
      <c r="P839" s="198"/>
      <c r="Q839" s="198"/>
      <c r="R839" s="198"/>
      <c r="S839" s="198"/>
      <c r="T839" s="198"/>
      <c r="U839" s="218"/>
      <c r="V839" s="218"/>
      <c r="W839" s="218"/>
      <c r="X839" s="218"/>
      <c r="Y839" s="218"/>
      <c r="Z839" s="218"/>
      <c r="AA839" s="218"/>
      <c r="AB839" s="218"/>
    </row>
    <row r="840" spans="1:28" ht="17" thickBot="1" x14ac:dyDescent="0.25">
      <c r="A840" s="192"/>
      <c r="B840" s="193"/>
      <c r="C840" s="218"/>
      <c r="D840" s="193"/>
      <c r="E840" s="226"/>
      <c r="F840" s="226"/>
      <c r="G840" s="226"/>
      <c r="H840" s="195"/>
      <c r="I840" s="195"/>
      <c r="J840" s="197"/>
      <c r="K840" s="334"/>
      <c r="L840" s="197"/>
      <c r="M840" s="198"/>
      <c r="N840" s="198"/>
      <c r="O840" s="198"/>
      <c r="P840" s="198"/>
      <c r="Q840" s="198"/>
      <c r="R840" s="198"/>
      <c r="S840" s="198"/>
      <c r="T840" s="198"/>
      <c r="U840" s="218"/>
      <c r="V840" s="218"/>
      <c r="W840" s="218"/>
      <c r="X840" s="218"/>
      <c r="Y840" s="218"/>
      <c r="Z840" s="218"/>
      <c r="AA840" s="218"/>
      <c r="AB840" s="218"/>
    </row>
    <row r="841" spans="1:28" ht="17" thickBot="1" x14ac:dyDescent="0.25">
      <c r="A841" s="192"/>
      <c r="B841" s="193"/>
      <c r="C841" s="218"/>
      <c r="D841" s="193"/>
      <c r="E841" s="226"/>
      <c r="F841" s="226"/>
      <c r="G841" s="226"/>
      <c r="H841" s="195"/>
      <c r="I841" s="195"/>
      <c r="J841" s="197"/>
      <c r="K841" s="334"/>
      <c r="L841" s="197"/>
      <c r="M841" s="198"/>
      <c r="N841" s="198"/>
      <c r="O841" s="198"/>
      <c r="P841" s="198"/>
      <c r="Q841" s="198"/>
      <c r="R841" s="198"/>
      <c r="S841" s="198"/>
      <c r="T841" s="198"/>
      <c r="U841" s="218"/>
      <c r="V841" s="218"/>
      <c r="W841" s="218"/>
      <c r="X841" s="218"/>
      <c r="Y841" s="218"/>
      <c r="Z841" s="218"/>
      <c r="AA841" s="218"/>
      <c r="AB841" s="218"/>
    </row>
    <row r="842" spans="1:28" ht="17" thickBot="1" x14ac:dyDescent="0.25">
      <c r="A842" s="192"/>
      <c r="B842" s="193"/>
      <c r="C842" s="218"/>
      <c r="D842" s="193"/>
      <c r="E842" s="226"/>
      <c r="F842" s="226"/>
      <c r="G842" s="226"/>
      <c r="H842" s="195"/>
      <c r="I842" s="195"/>
      <c r="J842" s="197"/>
      <c r="K842" s="334"/>
      <c r="L842" s="197"/>
      <c r="M842" s="198"/>
      <c r="N842" s="198"/>
      <c r="O842" s="198"/>
      <c r="P842" s="198"/>
      <c r="Q842" s="198"/>
      <c r="R842" s="198"/>
      <c r="S842" s="198"/>
      <c r="T842" s="198"/>
      <c r="U842" s="218"/>
      <c r="V842" s="218"/>
      <c r="W842" s="218"/>
      <c r="X842" s="218"/>
      <c r="Y842" s="218"/>
      <c r="Z842" s="218"/>
      <c r="AA842" s="218"/>
      <c r="AB842" s="218"/>
    </row>
    <row r="843" spans="1:28" ht="17" thickBot="1" x14ac:dyDescent="0.25">
      <c r="A843" s="192"/>
      <c r="B843" s="193"/>
      <c r="C843" s="218"/>
      <c r="D843" s="193"/>
      <c r="E843" s="226"/>
      <c r="F843" s="226"/>
      <c r="G843" s="226"/>
      <c r="H843" s="195"/>
      <c r="I843" s="195"/>
      <c r="J843" s="197"/>
      <c r="K843" s="334"/>
      <c r="L843" s="197"/>
      <c r="M843" s="198"/>
      <c r="N843" s="198"/>
      <c r="O843" s="198"/>
      <c r="P843" s="198"/>
      <c r="Q843" s="198"/>
      <c r="R843" s="198"/>
      <c r="S843" s="198"/>
      <c r="T843" s="198"/>
      <c r="U843" s="218"/>
      <c r="V843" s="218"/>
      <c r="W843" s="218"/>
      <c r="X843" s="218"/>
      <c r="Y843" s="218"/>
      <c r="Z843" s="218"/>
      <c r="AA843" s="218"/>
      <c r="AB843" s="218"/>
    </row>
    <row r="844" spans="1:28" ht="17" thickBot="1" x14ac:dyDescent="0.25">
      <c r="A844" s="192"/>
      <c r="B844" s="193"/>
      <c r="C844" s="218"/>
      <c r="D844" s="193"/>
      <c r="E844" s="226"/>
      <c r="F844" s="226"/>
      <c r="G844" s="226"/>
      <c r="H844" s="195"/>
      <c r="I844" s="195"/>
      <c r="J844" s="197"/>
      <c r="K844" s="334"/>
      <c r="L844" s="197"/>
      <c r="M844" s="198"/>
      <c r="N844" s="198"/>
      <c r="O844" s="198"/>
      <c r="P844" s="198"/>
      <c r="Q844" s="198"/>
      <c r="R844" s="198"/>
      <c r="S844" s="198"/>
      <c r="T844" s="198"/>
      <c r="U844" s="218"/>
      <c r="V844" s="218"/>
      <c r="W844" s="218"/>
      <c r="X844" s="218"/>
      <c r="Y844" s="218"/>
      <c r="Z844" s="218"/>
      <c r="AA844" s="218"/>
      <c r="AB844" s="218"/>
    </row>
    <row r="845" spans="1:28" ht="17" thickBot="1" x14ac:dyDescent="0.25">
      <c r="A845" s="192"/>
      <c r="B845" s="193"/>
      <c r="C845" s="218"/>
      <c r="D845" s="193"/>
      <c r="E845" s="226"/>
      <c r="F845" s="226"/>
      <c r="G845" s="226"/>
      <c r="H845" s="195"/>
      <c r="I845" s="195"/>
      <c r="J845" s="197"/>
      <c r="K845" s="334"/>
      <c r="L845" s="197"/>
      <c r="M845" s="198"/>
      <c r="N845" s="198"/>
      <c r="O845" s="198"/>
      <c r="P845" s="198"/>
      <c r="Q845" s="198"/>
      <c r="R845" s="198"/>
      <c r="S845" s="198"/>
      <c r="T845" s="198"/>
      <c r="U845" s="218"/>
      <c r="V845" s="218"/>
      <c r="W845" s="218"/>
      <c r="X845" s="218"/>
      <c r="Y845" s="218"/>
      <c r="Z845" s="218"/>
      <c r="AA845" s="218"/>
      <c r="AB845" s="218"/>
    </row>
    <row r="846" spans="1:28" ht="17" thickBot="1" x14ac:dyDescent="0.25">
      <c r="A846" s="192"/>
      <c r="B846" s="193"/>
      <c r="C846" s="218"/>
      <c r="D846" s="193"/>
      <c r="E846" s="226"/>
      <c r="F846" s="226"/>
      <c r="G846" s="226"/>
      <c r="H846" s="195"/>
      <c r="I846" s="195"/>
      <c r="J846" s="197"/>
      <c r="K846" s="334"/>
      <c r="L846" s="197"/>
      <c r="M846" s="198"/>
      <c r="N846" s="198"/>
      <c r="O846" s="198"/>
      <c r="P846" s="198"/>
      <c r="Q846" s="198"/>
      <c r="R846" s="198"/>
      <c r="S846" s="198"/>
      <c r="T846" s="198"/>
      <c r="U846" s="218"/>
      <c r="V846" s="218"/>
      <c r="W846" s="218"/>
      <c r="X846" s="218"/>
      <c r="Y846" s="218"/>
      <c r="Z846" s="218"/>
      <c r="AA846" s="218"/>
      <c r="AB846" s="218"/>
    </row>
    <row r="847" spans="1:28" ht="17" thickBot="1" x14ac:dyDescent="0.25">
      <c r="A847" s="192"/>
      <c r="B847" s="193"/>
      <c r="C847" s="218"/>
      <c r="D847" s="193"/>
      <c r="E847" s="226"/>
      <c r="F847" s="226"/>
      <c r="G847" s="226"/>
      <c r="H847" s="195"/>
      <c r="I847" s="195"/>
      <c r="J847" s="197"/>
      <c r="K847" s="334"/>
      <c r="L847" s="197"/>
      <c r="M847" s="198"/>
      <c r="N847" s="198"/>
      <c r="O847" s="198"/>
      <c r="P847" s="198"/>
      <c r="Q847" s="198"/>
      <c r="R847" s="198"/>
      <c r="S847" s="198"/>
      <c r="T847" s="198"/>
      <c r="U847" s="218"/>
      <c r="V847" s="218"/>
      <c r="W847" s="218"/>
      <c r="X847" s="218"/>
      <c r="Y847" s="218"/>
      <c r="Z847" s="218"/>
      <c r="AA847" s="218"/>
      <c r="AB847" s="218"/>
    </row>
    <row r="848" spans="1:28" ht="17" thickBot="1" x14ac:dyDescent="0.25">
      <c r="A848" s="192"/>
      <c r="B848" s="193"/>
      <c r="C848" s="218"/>
      <c r="D848" s="193"/>
      <c r="E848" s="226"/>
      <c r="F848" s="226"/>
      <c r="G848" s="226"/>
      <c r="H848" s="195"/>
      <c r="I848" s="195"/>
      <c r="J848" s="197"/>
      <c r="K848" s="334"/>
      <c r="L848" s="197"/>
      <c r="M848" s="198"/>
      <c r="N848" s="198"/>
      <c r="O848" s="198"/>
      <c r="P848" s="198"/>
      <c r="Q848" s="198"/>
      <c r="R848" s="198"/>
      <c r="S848" s="198"/>
      <c r="T848" s="198"/>
      <c r="U848" s="218"/>
      <c r="V848" s="218"/>
      <c r="W848" s="218"/>
      <c r="X848" s="218"/>
      <c r="Y848" s="218"/>
      <c r="Z848" s="218"/>
      <c r="AA848" s="218"/>
      <c r="AB848" s="218"/>
    </row>
    <row r="849" spans="1:28" ht="17" thickBot="1" x14ac:dyDescent="0.25">
      <c r="A849" s="192"/>
      <c r="B849" s="193"/>
      <c r="C849" s="218"/>
      <c r="D849" s="193"/>
      <c r="E849" s="226"/>
      <c r="F849" s="226"/>
      <c r="G849" s="226"/>
      <c r="H849" s="195"/>
      <c r="I849" s="195"/>
      <c r="J849" s="197"/>
      <c r="K849" s="334"/>
      <c r="L849" s="197"/>
      <c r="M849" s="198"/>
      <c r="N849" s="198"/>
      <c r="O849" s="198"/>
      <c r="P849" s="198"/>
      <c r="Q849" s="198"/>
      <c r="R849" s="198"/>
      <c r="S849" s="198"/>
      <c r="T849" s="198"/>
      <c r="U849" s="218"/>
      <c r="V849" s="218"/>
      <c r="W849" s="218"/>
      <c r="X849" s="218"/>
      <c r="Y849" s="218"/>
      <c r="Z849" s="218"/>
      <c r="AA849" s="218"/>
      <c r="AB849" s="218"/>
    </row>
    <row r="850" spans="1:28" ht="17" thickBot="1" x14ac:dyDescent="0.25">
      <c r="A850" s="192"/>
      <c r="B850" s="193"/>
      <c r="C850" s="218"/>
      <c r="D850" s="193"/>
      <c r="E850" s="226"/>
      <c r="F850" s="226"/>
      <c r="G850" s="226"/>
      <c r="H850" s="195"/>
      <c r="I850" s="195"/>
      <c r="J850" s="197"/>
      <c r="K850" s="334"/>
      <c r="L850" s="197"/>
      <c r="M850" s="198"/>
      <c r="N850" s="198"/>
      <c r="O850" s="198"/>
      <c r="P850" s="198"/>
      <c r="Q850" s="198"/>
      <c r="R850" s="198"/>
      <c r="S850" s="198"/>
      <c r="T850" s="198"/>
      <c r="U850" s="218"/>
      <c r="V850" s="218"/>
      <c r="W850" s="218"/>
      <c r="X850" s="218"/>
      <c r="Y850" s="218"/>
      <c r="Z850" s="218"/>
      <c r="AA850" s="218"/>
      <c r="AB850" s="218"/>
    </row>
    <row r="851" spans="1:28" ht="17" thickBot="1" x14ac:dyDescent="0.25">
      <c r="A851" s="192"/>
      <c r="B851" s="193"/>
      <c r="C851" s="218"/>
      <c r="D851" s="193"/>
      <c r="E851" s="226"/>
      <c r="F851" s="226"/>
      <c r="G851" s="226"/>
      <c r="H851" s="195"/>
      <c r="I851" s="195"/>
      <c r="J851" s="197"/>
      <c r="K851" s="334"/>
      <c r="L851" s="197"/>
      <c r="M851" s="198"/>
      <c r="N851" s="198"/>
      <c r="O851" s="198"/>
      <c r="P851" s="198"/>
      <c r="Q851" s="198"/>
      <c r="R851" s="198"/>
      <c r="S851" s="198"/>
      <c r="T851" s="198"/>
      <c r="U851" s="218"/>
      <c r="V851" s="218"/>
      <c r="W851" s="218"/>
      <c r="X851" s="218"/>
      <c r="Y851" s="218"/>
      <c r="Z851" s="218"/>
      <c r="AA851" s="218"/>
      <c r="AB851" s="218"/>
    </row>
    <row r="852" spans="1:28" ht="17" thickBot="1" x14ac:dyDescent="0.25">
      <c r="A852" s="192"/>
      <c r="B852" s="193"/>
      <c r="C852" s="218"/>
      <c r="D852" s="193"/>
      <c r="E852" s="226"/>
      <c r="F852" s="226"/>
      <c r="G852" s="226"/>
      <c r="H852" s="195"/>
      <c r="I852" s="195"/>
      <c r="J852" s="197"/>
      <c r="K852" s="334"/>
      <c r="L852" s="197"/>
      <c r="M852" s="198"/>
      <c r="N852" s="198"/>
      <c r="O852" s="198"/>
      <c r="P852" s="198"/>
      <c r="Q852" s="198"/>
      <c r="R852" s="198"/>
      <c r="S852" s="198"/>
      <c r="T852" s="198"/>
      <c r="U852" s="218"/>
      <c r="V852" s="218"/>
      <c r="W852" s="218"/>
      <c r="X852" s="218"/>
      <c r="Y852" s="218"/>
      <c r="Z852" s="218"/>
      <c r="AA852" s="218"/>
      <c r="AB852" s="218"/>
    </row>
    <row r="853" spans="1:28" ht="17" thickBot="1" x14ac:dyDescent="0.25">
      <c r="A853" s="192"/>
      <c r="B853" s="193"/>
      <c r="C853" s="218"/>
      <c r="D853" s="193"/>
      <c r="E853" s="226"/>
      <c r="F853" s="226"/>
      <c r="G853" s="226"/>
      <c r="H853" s="195"/>
      <c r="I853" s="195"/>
      <c r="J853" s="197"/>
      <c r="K853" s="334"/>
      <c r="L853" s="197"/>
      <c r="M853" s="198"/>
      <c r="N853" s="198"/>
      <c r="O853" s="198"/>
      <c r="P853" s="198"/>
      <c r="Q853" s="198"/>
      <c r="R853" s="198"/>
      <c r="S853" s="198"/>
      <c r="T853" s="198"/>
      <c r="U853" s="218"/>
      <c r="V853" s="218"/>
      <c r="W853" s="218"/>
      <c r="X853" s="218"/>
      <c r="Y853" s="218"/>
      <c r="Z853" s="218"/>
      <c r="AA853" s="218"/>
      <c r="AB853" s="218"/>
    </row>
    <row r="854" spans="1:28" ht="17" thickBot="1" x14ac:dyDescent="0.25">
      <c r="A854" s="192"/>
      <c r="B854" s="193"/>
      <c r="C854" s="218"/>
      <c r="D854" s="193"/>
      <c r="E854" s="226"/>
      <c r="F854" s="226"/>
      <c r="G854" s="226"/>
      <c r="H854" s="195"/>
      <c r="I854" s="195"/>
      <c r="J854" s="197"/>
      <c r="K854" s="334"/>
      <c r="L854" s="197"/>
      <c r="M854" s="198"/>
      <c r="N854" s="198"/>
      <c r="O854" s="198"/>
      <c r="P854" s="198"/>
      <c r="Q854" s="198"/>
      <c r="R854" s="198"/>
      <c r="S854" s="198"/>
      <c r="T854" s="198"/>
      <c r="U854" s="218"/>
      <c r="V854" s="218"/>
      <c r="W854" s="218"/>
      <c r="X854" s="218"/>
      <c r="Y854" s="218"/>
      <c r="Z854" s="218"/>
      <c r="AA854" s="218"/>
      <c r="AB854" s="218"/>
    </row>
    <row r="855" spans="1:28" ht="17" thickBot="1" x14ac:dyDescent="0.25">
      <c r="A855" s="192"/>
      <c r="B855" s="193"/>
      <c r="C855" s="218"/>
      <c r="D855" s="193"/>
      <c r="E855" s="226"/>
      <c r="F855" s="226"/>
      <c r="G855" s="226"/>
      <c r="H855" s="195"/>
      <c r="I855" s="195"/>
      <c r="J855" s="197"/>
      <c r="K855" s="334"/>
      <c r="L855" s="197"/>
      <c r="M855" s="198"/>
      <c r="N855" s="198"/>
      <c r="O855" s="198"/>
      <c r="P855" s="198"/>
      <c r="Q855" s="198"/>
      <c r="R855" s="198"/>
      <c r="S855" s="198"/>
      <c r="T855" s="198"/>
      <c r="U855" s="218"/>
      <c r="V855" s="218"/>
      <c r="W855" s="218"/>
      <c r="X855" s="218"/>
      <c r="Y855" s="218"/>
      <c r="Z855" s="218"/>
      <c r="AA855" s="218"/>
      <c r="AB855" s="218"/>
    </row>
    <row r="856" spans="1:28" ht="17" thickBot="1" x14ac:dyDescent="0.25">
      <c r="A856" s="192"/>
      <c r="B856" s="193"/>
      <c r="C856" s="218"/>
      <c r="D856" s="193"/>
      <c r="E856" s="226"/>
      <c r="F856" s="226"/>
      <c r="G856" s="226"/>
      <c r="H856" s="195"/>
      <c r="I856" s="195"/>
      <c r="J856" s="197"/>
      <c r="K856" s="334"/>
      <c r="L856" s="197"/>
      <c r="M856" s="198"/>
      <c r="N856" s="198"/>
      <c r="O856" s="198"/>
      <c r="P856" s="198"/>
      <c r="Q856" s="198"/>
      <c r="R856" s="198"/>
      <c r="S856" s="198"/>
      <c r="T856" s="198"/>
      <c r="U856" s="218"/>
      <c r="V856" s="218"/>
      <c r="W856" s="218"/>
      <c r="X856" s="218"/>
      <c r="Y856" s="218"/>
      <c r="Z856" s="218"/>
      <c r="AA856" s="218"/>
      <c r="AB856" s="218"/>
    </row>
    <row r="857" spans="1:28" ht="17" thickBot="1" x14ac:dyDescent="0.25">
      <c r="A857" s="192"/>
      <c r="B857" s="193"/>
      <c r="C857" s="218"/>
      <c r="D857" s="193"/>
      <c r="E857" s="226"/>
      <c r="F857" s="226"/>
      <c r="G857" s="226"/>
      <c r="H857" s="195"/>
      <c r="I857" s="195"/>
      <c r="J857" s="197"/>
      <c r="K857" s="334"/>
      <c r="L857" s="197"/>
      <c r="M857" s="198"/>
      <c r="N857" s="198"/>
      <c r="O857" s="198"/>
      <c r="P857" s="198"/>
      <c r="Q857" s="198"/>
      <c r="R857" s="198"/>
      <c r="S857" s="198"/>
      <c r="T857" s="198"/>
      <c r="U857" s="218"/>
      <c r="V857" s="218"/>
      <c r="W857" s="218"/>
      <c r="X857" s="218"/>
      <c r="Y857" s="218"/>
      <c r="Z857" s="218"/>
      <c r="AA857" s="218"/>
      <c r="AB857" s="218"/>
    </row>
    <row r="858" spans="1:28" ht="17" thickBot="1" x14ac:dyDescent="0.25">
      <c r="A858" s="192"/>
      <c r="B858" s="193"/>
      <c r="C858" s="218"/>
      <c r="D858" s="193"/>
      <c r="E858" s="226"/>
      <c r="F858" s="226"/>
      <c r="G858" s="226"/>
      <c r="H858" s="195"/>
      <c r="I858" s="195"/>
      <c r="J858" s="197"/>
      <c r="K858" s="334"/>
      <c r="L858" s="197"/>
      <c r="M858" s="198"/>
      <c r="N858" s="198"/>
      <c r="O858" s="198"/>
      <c r="P858" s="198"/>
      <c r="Q858" s="198"/>
      <c r="R858" s="198"/>
      <c r="S858" s="198"/>
      <c r="T858" s="198"/>
      <c r="U858" s="218"/>
      <c r="V858" s="218"/>
      <c r="W858" s="218"/>
      <c r="X858" s="218"/>
      <c r="Y858" s="218"/>
      <c r="Z858" s="218"/>
      <c r="AA858" s="218"/>
      <c r="AB858" s="218"/>
    </row>
    <row r="859" spans="1:28" ht="17" thickBot="1" x14ac:dyDescent="0.25">
      <c r="A859" s="192"/>
      <c r="B859" s="193"/>
      <c r="C859" s="218"/>
      <c r="D859" s="193"/>
      <c r="E859" s="226"/>
      <c r="F859" s="226"/>
      <c r="G859" s="226"/>
      <c r="H859" s="195"/>
      <c r="I859" s="195"/>
      <c r="J859" s="197"/>
      <c r="K859" s="334"/>
      <c r="L859" s="197"/>
      <c r="M859" s="198"/>
      <c r="N859" s="198"/>
      <c r="O859" s="198"/>
      <c r="P859" s="198"/>
      <c r="Q859" s="198"/>
      <c r="R859" s="198"/>
      <c r="S859" s="198"/>
      <c r="T859" s="198"/>
      <c r="U859" s="218"/>
      <c r="V859" s="218"/>
      <c r="W859" s="218"/>
      <c r="X859" s="218"/>
      <c r="Y859" s="218"/>
      <c r="Z859" s="218"/>
      <c r="AA859" s="218"/>
      <c r="AB859" s="218"/>
    </row>
    <row r="860" spans="1:28" ht="17" thickBot="1" x14ac:dyDescent="0.25">
      <c r="A860" s="192"/>
      <c r="B860" s="193"/>
      <c r="C860" s="218"/>
      <c r="D860" s="193"/>
      <c r="E860" s="226"/>
      <c r="F860" s="226"/>
      <c r="G860" s="226"/>
      <c r="H860" s="195"/>
      <c r="I860" s="195"/>
      <c r="J860" s="197"/>
      <c r="K860" s="334"/>
      <c r="L860" s="197"/>
      <c r="M860" s="198"/>
      <c r="N860" s="198"/>
      <c r="O860" s="198"/>
      <c r="P860" s="198"/>
      <c r="Q860" s="198"/>
      <c r="R860" s="198"/>
      <c r="S860" s="198"/>
      <c r="T860" s="198"/>
      <c r="U860" s="218"/>
      <c r="V860" s="218"/>
      <c r="W860" s="218"/>
      <c r="X860" s="218"/>
      <c r="Y860" s="218"/>
      <c r="Z860" s="218"/>
      <c r="AA860" s="218"/>
      <c r="AB860" s="218"/>
    </row>
    <row r="861" spans="1:28" ht="17" thickBot="1" x14ac:dyDescent="0.25">
      <c r="A861" s="192"/>
      <c r="B861" s="193"/>
      <c r="C861" s="218"/>
      <c r="D861" s="193"/>
      <c r="E861" s="226"/>
      <c r="F861" s="226"/>
      <c r="G861" s="226"/>
      <c r="H861" s="195"/>
      <c r="I861" s="195"/>
      <c r="J861" s="197"/>
      <c r="K861" s="334"/>
      <c r="L861" s="197"/>
      <c r="M861" s="198"/>
      <c r="N861" s="198"/>
      <c r="O861" s="198"/>
      <c r="P861" s="198"/>
      <c r="Q861" s="198"/>
      <c r="R861" s="198"/>
      <c r="S861" s="198"/>
      <c r="T861" s="198"/>
      <c r="U861" s="218"/>
      <c r="V861" s="218"/>
      <c r="W861" s="218"/>
      <c r="X861" s="218"/>
      <c r="Y861" s="218"/>
      <c r="Z861" s="218"/>
      <c r="AA861" s="218"/>
      <c r="AB861" s="218"/>
    </row>
    <row r="862" spans="1:28" ht="17" thickBot="1" x14ac:dyDescent="0.25">
      <c r="A862" s="192"/>
      <c r="B862" s="193"/>
      <c r="C862" s="218"/>
      <c r="D862" s="193"/>
      <c r="E862" s="226"/>
      <c r="F862" s="226"/>
      <c r="G862" s="226"/>
      <c r="H862" s="195"/>
      <c r="I862" s="195"/>
      <c r="J862" s="197"/>
      <c r="K862" s="334"/>
      <c r="L862" s="197"/>
      <c r="M862" s="198"/>
      <c r="N862" s="198"/>
      <c r="O862" s="198"/>
      <c r="P862" s="198"/>
      <c r="Q862" s="198"/>
      <c r="R862" s="198"/>
      <c r="S862" s="198"/>
      <c r="T862" s="198"/>
      <c r="U862" s="218"/>
      <c r="V862" s="218"/>
      <c r="W862" s="218"/>
      <c r="X862" s="218"/>
      <c r="Y862" s="218"/>
      <c r="Z862" s="218"/>
      <c r="AA862" s="218"/>
      <c r="AB862" s="218"/>
    </row>
    <row r="863" spans="1:28" ht="17" thickBot="1" x14ac:dyDescent="0.25">
      <c r="A863" s="192"/>
      <c r="B863" s="193"/>
      <c r="C863" s="218"/>
      <c r="D863" s="193"/>
      <c r="E863" s="226"/>
      <c r="F863" s="226"/>
      <c r="G863" s="226"/>
      <c r="H863" s="195"/>
      <c r="I863" s="195"/>
      <c r="J863" s="197"/>
      <c r="K863" s="334"/>
      <c r="L863" s="197"/>
      <c r="M863" s="198"/>
      <c r="N863" s="198"/>
      <c r="O863" s="198"/>
      <c r="P863" s="198"/>
      <c r="Q863" s="198"/>
      <c r="R863" s="198"/>
      <c r="S863" s="198"/>
      <c r="T863" s="198"/>
      <c r="U863" s="218"/>
      <c r="V863" s="218"/>
      <c r="W863" s="218"/>
      <c r="X863" s="218"/>
      <c r="Y863" s="218"/>
      <c r="Z863" s="218"/>
      <c r="AA863" s="218"/>
      <c r="AB863" s="218"/>
    </row>
    <row r="864" spans="1:28" ht="17" thickBot="1" x14ac:dyDescent="0.25">
      <c r="A864" s="192"/>
      <c r="B864" s="193"/>
      <c r="C864" s="218"/>
      <c r="D864" s="193"/>
      <c r="E864" s="226"/>
      <c r="F864" s="226"/>
      <c r="G864" s="226"/>
      <c r="H864" s="195"/>
      <c r="I864" s="195"/>
      <c r="J864" s="197"/>
      <c r="K864" s="334"/>
      <c r="L864" s="197"/>
      <c r="M864" s="198"/>
      <c r="N864" s="198"/>
      <c r="O864" s="198"/>
      <c r="P864" s="198"/>
      <c r="Q864" s="198"/>
      <c r="R864" s="198"/>
      <c r="S864" s="198"/>
      <c r="T864" s="198"/>
      <c r="U864" s="218"/>
      <c r="V864" s="218"/>
      <c r="W864" s="218"/>
      <c r="X864" s="218"/>
      <c r="Y864" s="218"/>
      <c r="Z864" s="218"/>
      <c r="AA864" s="218"/>
      <c r="AB864" s="218"/>
    </row>
    <row r="865" spans="1:28" ht="17" thickBot="1" x14ac:dyDescent="0.25">
      <c r="A865" s="192"/>
      <c r="B865" s="193"/>
      <c r="C865" s="218"/>
      <c r="D865" s="193"/>
      <c r="E865" s="226"/>
      <c r="F865" s="226"/>
      <c r="G865" s="226"/>
      <c r="H865" s="195"/>
      <c r="I865" s="195"/>
      <c r="J865" s="197"/>
      <c r="K865" s="334"/>
      <c r="L865" s="197"/>
      <c r="M865" s="198"/>
      <c r="N865" s="198"/>
      <c r="O865" s="198"/>
      <c r="P865" s="198"/>
      <c r="Q865" s="198"/>
      <c r="R865" s="198"/>
      <c r="S865" s="198"/>
      <c r="T865" s="198"/>
      <c r="U865" s="218"/>
      <c r="V865" s="218"/>
      <c r="W865" s="218"/>
      <c r="X865" s="218"/>
      <c r="Y865" s="218"/>
      <c r="Z865" s="218"/>
      <c r="AA865" s="218"/>
      <c r="AB865" s="218"/>
    </row>
    <row r="866" spans="1:28" ht="17" thickBot="1" x14ac:dyDescent="0.25">
      <c r="A866" s="192"/>
      <c r="B866" s="193"/>
      <c r="C866" s="218"/>
      <c r="D866" s="193"/>
      <c r="E866" s="226"/>
      <c r="F866" s="226"/>
      <c r="G866" s="226"/>
      <c r="H866" s="195"/>
      <c r="I866" s="195"/>
      <c r="J866" s="197"/>
      <c r="K866" s="334"/>
      <c r="L866" s="197"/>
      <c r="M866" s="198"/>
      <c r="N866" s="198"/>
      <c r="O866" s="198"/>
      <c r="P866" s="198"/>
      <c r="Q866" s="198"/>
      <c r="R866" s="198"/>
      <c r="S866" s="198"/>
      <c r="T866" s="198"/>
      <c r="U866" s="218"/>
      <c r="V866" s="218"/>
      <c r="W866" s="218"/>
      <c r="X866" s="218"/>
      <c r="Y866" s="218"/>
      <c r="Z866" s="218"/>
      <c r="AA866" s="218"/>
      <c r="AB866" s="218"/>
    </row>
    <row r="867" spans="1:28" ht="17" thickBot="1" x14ac:dyDescent="0.25">
      <c r="A867" s="192"/>
      <c r="B867" s="193"/>
      <c r="C867" s="218"/>
      <c r="D867" s="193"/>
      <c r="E867" s="226"/>
      <c r="F867" s="226"/>
      <c r="G867" s="226"/>
      <c r="H867" s="195"/>
      <c r="I867" s="195"/>
      <c r="J867" s="197"/>
      <c r="K867" s="334"/>
      <c r="L867" s="197"/>
      <c r="M867" s="198"/>
      <c r="N867" s="198"/>
      <c r="O867" s="198"/>
      <c r="P867" s="198"/>
      <c r="Q867" s="198"/>
      <c r="R867" s="198"/>
      <c r="S867" s="198"/>
      <c r="T867" s="198"/>
      <c r="U867" s="218"/>
      <c r="V867" s="218"/>
      <c r="W867" s="218"/>
      <c r="X867" s="218"/>
      <c r="Y867" s="218"/>
      <c r="Z867" s="218"/>
      <c r="AA867" s="218"/>
      <c r="AB867" s="218"/>
    </row>
    <row r="868" spans="1:28" ht="17" thickBot="1" x14ac:dyDescent="0.25">
      <c r="A868" s="192"/>
      <c r="B868" s="193"/>
      <c r="C868" s="218"/>
      <c r="D868" s="193"/>
      <c r="E868" s="226"/>
      <c r="F868" s="226"/>
      <c r="G868" s="226"/>
      <c r="H868" s="195"/>
      <c r="I868" s="195"/>
      <c r="J868" s="197"/>
      <c r="K868" s="334"/>
      <c r="L868" s="197"/>
      <c r="M868" s="198"/>
      <c r="N868" s="198"/>
      <c r="O868" s="198"/>
      <c r="P868" s="198"/>
      <c r="Q868" s="198"/>
      <c r="R868" s="198"/>
      <c r="S868" s="198"/>
      <c r="T868" s="198"/>
      <c r="U868" s="218"/>
      <c r="V868" s="218"/>
      <c r="W868" s="218"/>
      <c r="X868" s="218"/>
      <c r="Y868" s="218"/>
      <c r="Z868" s="218"/>
      <c r="AA868" s="218"/>
      <c r="AB868" s="218"/>
    </row>
    <row r="869" spans="1:28" ht="17" thickBot="1" x14ac:dyDescent="0.25">
      <c r="A869" s="192"/>
      <c r="B869" s="193"/>
      <c r="C869" s="218"/>
      <c r="D869" s="193"/>
      <c r="E869" s="226"/>
      <c r="F869" s="226"/>
      <c r="G869" s="226"/>
      <c r="H869" s="195"/>
      <c r="I869" s="195"/>
      <c r="J869" s="197"/>
      <c r="K869" s="334"/>
      <c r="L869" s="197"/>
      <c r="M869" s="198"/>
      <c r="N869" s="198"/>
      <c r="O869" s="198"/>
      <c r="P869" s="198"/>
      <c r="Q869" s="198"/>
      <c r="R869" s="198"/>
      <c r="S869" s="198"/>
      <c r="T869" s="198"/>
      <c r="U869" s="218"/>
      <c r="V869" s="218"/>
      <c r="W869" s="218"/>
      <c r="X869" s="218"/>
      <c r="Y869" s="218"/>
      <c r="Z869" s="218"/>
      <c r="AA869" s="218"/>
      <c r="AB869" s="218"/>
    </row>
    <row r="870" spans="1:28" ht="17" thickBot="1" x14ac:dyDescent="0.25">
      <c r="A870" s="192"/>
      <c r="B870" s="193"/>
      <c r="C870" s="218"/>
      <c r="D870" s="193"/>
      <c r="E870" s="226"/>
      <c r="F870" s="226"/>
      <c r="G870" s="226"/>
      <c r="H870" s="195"/>
      <c r="I870" s="195"/>
      <c r="J870" s="197"/>
      <c r="K870" s="334"/>
      <c r="L870" s="197"/>
      <c r="M870" s="198"/>
      <c r="N870" s="198"/>
      <c r="O870" s="198"/>
      <c r="P870" s="198"/>
      <c r="Q870" s="198"/>
      <c r="R870" s="198"/>
      <c r="S870" s="198"/>
      <c r="T870" s="198"/>
      <c r="U870" s="218"/>
      <c r="V870" s="218"/>
      <c r="W870" s="218"/>
      <c r="X870" s="218"/>
      <c r="Y870" s="218"/>
      <c r="Z870" s="218"/>
      <c r="AA870" s="218"/>
      <c r="AB870" s="218"/>
    </row>
    <row r="871" spans="1:28" ht="17" thickBot="1" x14ac:dyDescent="0.25">
      <c r="A871" s="192"/>
      <c r="B871" s="193"/>
      <c r="C871" s="218"/>
      <c r="D871" s="193"/>
      <c r="E871" s="226"/>
      <c r="F871" s="226"/>
      <c r="G871" s="226"/>
      <c r="H871" s="195"/>
      <c r="I871" s="195"/>
      <c r="J871" s="197"/>
      <c r="K871" s="334"/>
      <c r="L871" s="197"/>
      <c r="M871" s="198"/>
      <c r="N871" s="198"/>
      <c r="O871" s="198"/>
      <c r="P871" s="198"/>
      <c r="Q871" s="198"/>
      <c r="R871" s="198"/>
      <c r="S871" s="198"/>
      <c r="T871" s="198"/>
      <c r="U871" s="218"/>
      <c r="V871" s="218"/>
      <c r="W871" s="218"/>
      <c r="X871" s="218"/>
      <c r="Y871" s="218"/>
      <c r="Z871" s="218"/>
      <c r="AA871" s="218"/>
      <c r="AB871" s="218"/>
    </row>
    <row r="872" spans="1:28" ht="17" thickBot="1" x14ac:dyDescent="0.25">
      <c r="A872" s="192"/>
      <c r="B872" s="193"/>
      <c r="C872" s="218"/>
      <c r="D872" s="193"/>
      <c r="E872" s="226"/>
      <c r="F872" s="226"/>
      <c r="G872" s="226"/>
      <c r="H872" s="195"/>
      <c r="I872" s="195"/>
      <c r="J872" s="197"/>
      <c r="K872" s="334"/>
      <c r="L872" s="197"/>
      <c r="M872" s="198"/>
      <c r="N872" s="198"/>
      <c r="O872" s="198"/>
      <c r="P872" s="198"/>
      <c r="Q872" s="198"/>
      <c r="R872" s="198"/>
      <c r="S872" s="198"/>
      <c r="T872" s="198"/>
      <c r="U872" s="218"/>
      <c r="V872" s="218"/>
      <c r="W872" s="218"/>
      <c r="X872" s="218"/>
      <c r="Y872" s="218"/>
      <c r="Z872" s="218"/>
      <c r="AA872" s="218"/>
      <c r="AB872" s="218"/>
    </row>
    <row r="873" spans="1:28" ht="17" thickBot="1" x14ac:dyDescent="0.25">
      <c r="A873" s="192"/>
      <c r="B873" s="193"/>
      <c r="C873" s="218"/>
      <c r="D873" s="193"/>
      <c r="E873" s="226"/>
      <c r="F873" s="226"/>
      <c r="G873" s="226"/>
      <c r="H873" s="195"/>
      <c r="I873" s="195"/>
      <c r="J873" s="197"/>
      <c r="K873" s="334"/>
      <c r="L873" s="197"/>
      <c r="M873" s="198"/>
      <c r="N873" s="198"/>
      <c r="O873" s="198"/>
      <c r="P873" s="198"/>
      <c r="Q873" s="198"/>
      <c r="R873" s="198"/>
      <c r="S873" s="198"/>
      <c r="T873" s="198"/>
      <c r="U873" s="218"/>
      <c r="V873" s="218"/>
      <c r="W873" s="218"/>
      <c r="X873" s="218"/>
      <c r="Y873" s="218"/>
      <c r="Z873" s="218"/>
      <c r="AA873" s="218"/>
      <c r="AB873" s="218"/>
    </row>
    <row r="874" spans="1:28" ht="17" thickBot="1" x14ac:dyDescent="0.25">
      <c r="A874" s="192"/>
      <c r="B874" s="193"/>
      <c r="C874" s="218"/>
      <c r="D874" s="193"/>
      <c r="E874" s="226"/>
      <c r="F874" s="226"/>
      <c r="G874" s="226"/>
      <c r="H874" s="195"/>
      <c r="I874" s="195"/>
      <c r="J874" s="197"/>
      <c r="K874" s="334"/>
      <c r="L874" s="197"/>
      <c r="M874" s="198"/>
      <c r="N874" s="198"/>
      <c r="O874" s="198"/>
      <c r="P874" s="198"/>
      <c r="Q874" s="198"/>
      <c r="R874" s="198"/>
      <c r="S874" s="198"/>
      <c r="T874" s="198"/>
      <c r="U874" s="218"/>
      <c r="V874" s="218"/>
      <c r="W874" s="218"/>
      <c r="X874" s="218"/>
      <c r="Y874" s="218"/>
      <c r="Z874" s="218"/>
      <c r="AA874" s="218"/>
      <c r="AB874" s="218"/>
    </row>
    <row r="875" spans="1:28" ht="17" thickBot="1" x14ac:dyDescent="0.25">
      <c r="A875" s="192"/>
      <c r="B875" s="193"/>
      <c r="C875" s="218"/>
      <c r="D875" s="193"/>
      <c r="E875" s="226"/>
      <c r="F875" s="226"/>
      <c r="G875" s="226"/>
      <c r="H875" s="195"/>
      <c r="I875" s="195"/>
      <c r="J875" s="197"/>
      <c r="K875" s="334"/>
      <c r="L875" s="197"/>
      <c r="M875" s="198"/>
      <c r="N875" s="198"/>
      <c r="O875" s="198"/>
      <c r="P875" s="198"/>
      <c r="Q875" s="198"/>
      <c r="R875" s="198"/>
      <c r="S875" s="198"/>
      <c r="T875" s="198"/>
      <c r="U875" s="218"/>
      <c r="V875" s="218"/>
      <c r="W875" s="218"/>
      <c r="X875" s="218"/>
      <c r="Y875" s="218"/>
      <c r="Z875" s="218"/>
      <c r="AA875" s="218"/>
      <c r="AB875" s="218"/>
    </row>
    <row r="876" spans="1:28" ht="17" thickBot="1" x14ac:dyDescent="0.25">
      <c r="A876" s="192"/>
      <c r="B876" s="193"/>
      <c r="C876" s="218"/>
      <c r="D876" s="193"/>
      <c r="E876" s="226"/>
      <c r="F876" s="226"/>
      <c r="G876" s="226"/>
      <c r="H876" s="195"/>
      <c r="I876" s="195"/>
      <c r="J876" s="197"/>
      <c r="K876" s="334"/>
      <c r="L876" s="197"/>
      <c r="M876" s="198"/>
      <c r="N876" s="198"/>
      <c r="O876" s="198"/>
      <c r="P876" s="198"/>
      <c r="Q876" s="198"/>
      <c r="R876" s="198"/>
      <c r="S876" s="198"/>
      <c r="T876" s="198"/>
      <c r="U876" s="218"/>
      <c r="V876" s="218"/>
      <c r="W876" s="218"/>
      <c r="X876" s="218"/>
      <c r="Y876" s="218"/>
      <c r="Z876" s="218"/>
      <c r="AA876" s="218"/>
      <c r="AB876" s="218"/>
    </row>
    <row r="877" spans="1:28" ht="17" thickBot="1" x14ac:dyDescent="0.25">
      <c r="A877" s="192"/>
      <c r="B877" s="193"/>
      <c r="C877" s="218"/>
      <c r="D877" s="193"/>
      <c r="E877" s="226"/>
      <c r="F877" s="226"/>
      <c r="G877" s="226"/>
      <c r="H877" s="195"/>
      <c r="I877" s="195"/>
      <c r="J877" s="197"/>
      <c r="K877" s="334"/>
      <c r="L877" s="197"/>
      <c r="M877" s="198"/>
      <c r="N877" s="198"/>
      <c r="O877" s="198"/>
      <c r="P877" s="198"/>
      <c r="Q877" s="198"/>
      <c r="R877" s="198"/>
      <c r="S877" s="198"/>
      <c r="T877" s="198"/>
      <c r="U877" s="218"/>
      <c r="V877" s="218"/>
      <c r="W877" s="218"/>
      <c r="X877" s="218"/>
      <c r="Y877" s="218"/>
      <c r="Z877" s="218"/>
      <c r="AA877" s="218"/>
      <c r="AB877" s="218"/>
    </row>
    <row r="878" spans="1:28" ht="17" thickBot="1" x14ac:dyDescent="0.25">
      <c r="A878" s="192"/>
      <c r="B878" s="193"/>
      <c r="C878" s="218"/>
      <c r="D878" s="193"/>
      <c r="E878" s="226"/>
      <c r="F878" s="226"/>
      <c r="G878" s="226"/>
      <c r="H878" s="195"/>
      <c r="I878" s="195"/>
      <c r="J878" s="197"/>
      <c r="K878" s="334"/>
      <c r="L878" s="197"/>
      <c r="M878" s="198"/>
      <c r="N878" s="198"/>
      <c r="O878" s="198"/>
      <c r="P878" s="198"/>
      <c r="Q878" s="198"/>
      <c r="R878" s="198"/>
      <c r="S878" s="198"/>
      <c r="T878" s="198"/>
      <c r="U878" s="218"/>
      <c r="V878" s="218"/>
      <c r="W878" s="218"/>
      <c r="X878" s="218"/>
      <c r="Y878" s="218"/>
      <c r="Z878" s="218"/>
      <c r="AA878" s="218"/>
      <c r="AB878" s="218"/>
    </row>
    <row r="879" spans="1:28" ht="17" thickBot="1" x14ac:dyDescent="0.25">
      <c r="A879" s="192"/>
      <c r="B879" s="193"/>
      <c r="C879" s="218"/>
      <c r="D879" s="193"/>
      <c r="E879" s="226"/>
      <c r="F879" s="226"/>
      <c r="G879" s="226"/>
      <c r="H879" s="195"/>
      <c r="I879" s="195"/>
      <c r="J879" s="197"/>
      <c r="K879" s="334"/>
      <c r="L879" s="197"/>
      <c r="M879" s="198"/>
      <c r="N879" s="198"/>
      <c r="O879" s="198"/>
      <c r="P879" s="198"/>
      <c r="Q879" s="198"/>
      <c r="R879" s="198"/>
      <c r="S879" s="198"/>
      <c r="T879" s="198"/>
      <c r="U879" s="218"/>
      <c r="V879" s="218"/>
      <c r="W879" s="218"/>
      <c r="X879" s="218"/>
      <c r="Y879" s="218"/>
      <c r="Z879" s="218"/>
      <c r="AA879" s="218"/>
      <c r="AB879" s="218"/>
    </row>
    <row r="880" spans="1:28" ht="17" thickBot="1" x14ac:dyDescent="0.25">
      <c r="A880" s="192"/>
      <c r="B880" s="193"/>
      <c r="C880" s="218"/>
      <c r="D880" s="193"/>
      <c r="E880" s="226"/>
      <c r="F880" s="226"/>
      <c r="G880" s="226"/>
      <c r="H880" s="195"/>
      <c r="I880" s="195"/>
      <c r="J880" s="197"/>
      <c r="K880" s="334"/>
      <c r="L880" s="197"/>
      <c r="M880" s="198"/>
      <c r="N880" s="198"/>
      <c r="O880" s="198"/>
      <c r="P880" s="198"/>
      <c r="Q880" s="198"/>
      <c r="R880" s="198"/>
      <c r="S880" s="198"/>
      <c r="T880" s="198"/>
      <c r="U880" s="218"/>
      <c r="V880" s="218"/>
      <c r="W880" s="218"/>
      <c r="X880" s="218"/>
      <c r="Y880" s="218"/>
      <c r="Z880" s="218"/>
      <c r="AA880" s="218"/>
      <c r="AB880" s="218"/>
    </row>
    <row r="881" spans="1:28" ht="17" thickBot="1" x14ac:dyDescent="0.25">
      <c r="A881" s="192"/>
      <c r="B881" s="193"/>
      <c r="C881" s="218"/>
      <c r="D881" s="193"/>
      <c r="E881" s="226"/>
      <c r="F881" s="226"/>
      <c r="G881" s="226"/>
      <c r="H881" s="195"/>
      <c r="I881" s="195"/>
      <c r="J881" s="197"/>
      <c r="K881" s="334"/>
      <c r="L881" s="197"/>
      <c r="M881" s="198"/>
      <c r="N881" s="198"/>
      <c r="O881" s="198"/>
      <c r="P881" s="198"/>
      <c r="Q881" s="198"/>
      <c r="R881" s="198"/>
      <c r="S881" s="198"/>
      <c r="T881" s="198"/>
      <c r="U881" s="218"/>
      <c r="V881" s="218"/>
      <c r="W881" s="218"/>
      <c r="X881" s="218"/>
      <c r="Y881" s="218"/>
      <c r="Z881" s="218"/>
      <c r="AA881" s="218"/>
      <c r="AB881" s="218"/>
    </row>
    <row r="882" spans="1:28" ht="17" thickBot="1" x14ac:dyDescent="0.25">
      <c r="A882" s="192"/>
      <c r="B882" s="193"/>
      <c r="C882" s="218"/>
      <c r="D882" s="193"/>
      <c r="E882" s="226"/>
      <c r="F882" s="226"/>
      <c r="G882" s="226"/>
      <c r="H882" s="195"/>
      <c r="I882" s="195"/>
      <c r="J882" s="197"/>
      <c r="K882" s="334"/>
      <c r="L882" s="197"/>
      <c r="M882" s="198"/>
      <c r="N882" s="198"/>
      <c r="O882" s="198"/>
      <c r="P882" s="198"/>
      <c r="Q882" s="198"/>
      <c r="R882" s="198"/>
      <c r="S882" s="198"/>
      <c r="T882" s="198"/>
      <c r="U882" s="218"/>
      <c r="V882" s="218"/>
      <c r="W882" s="218"/>
      <c r="X882" s="218"/>
      <c r="Y882" s="218"/>
      <c r="Z882" s="218"/>
      <c r="AA882" s="218"/>
      <c r="AB882" s="218"/>
    </row>
    <row r="883" spans="1:28" ht="17" thickBot="1" x14ac:dyDescent="0.25">
      <c r="A883" s="192"/>
      <c r="B883" s="193"/>
      <c r="C883" s="218"/>
      <c r="D883" s="193"/>
      <c r="E883" s="226"/>
      <c r="F883" s="226"/>
      <c r="G883" s="226"/>
      <c r="H883" s="195"/>
      <c r="I883" s="195"/>
      <c r="J883" s="197"/>
      <c r="K883" s="334"/>
      <c r="L883" s="197"/>
      <c r="M883" s="198"/>
      <c r="N883" s="198"/>
      <c r="O883" s="198"/>
      <c r="P883" s="198"/>
      <c r="Q883" s="198"/>
      <c r="R883" s="198"/>
      <c r="S883" s="198"/>
      <c r="T883" s="198"/>
      <c r="U883" s="218"/>
      <c r="V883" s="218"/>
      <c r="W883" s="218"/>
      <c r="X883" s="218"/>
      <c r="Y883" s="218"/>
      <c r="Z883" s="218"/>
      <c r="AA883" s="218"/>
      <c r="AB883" s="218"/>
    </row>
    <row r="884" spans="1:28" ht="17" thickBot="1" x14ac:dyDescent="0.25">
      <c r="A884" s="192"/>
      <c r="B884" s="193"/>
      <c r="C884" s="218"/>
      <c r="D884" s="193"/>
      <c r="E884" s="226"/>
      <c r="F884" s="226"/>
      <c r="G884" s="226"/>
      <c r="H884" s="195"/>
      <c r="I884" s="195"/>
      <c r="J884" s="197"/>
      <c r="K884" s="334"/>
      <c r="L884" s="197"/>
      <c r="M884" s="198"/>
      <c r="N884" s="198"/>
      <c r="O884" s="198"/>
      <c r="P884" s="198"/>
      <c r="Q884" s="198"/>
      <c r="R884" s="198"/>
      <c r="S884" s="198"/>
      <c r="T884" s="198"/>
      <c r="U884" s="218"/>
      <c r="V884" s="218"/>
      <c r="W884" s="218"/>
      <c r="X884" s="218"/>
      <c r="Y884" s="218"/>
      <c r="Z884" s="218"/>
      <c r="AA884" s="218"/>
      <c r="AB884" s="218"/>
    </row>
    <row r="885" spans="1:28" ht="17" thickBot="1" x14ac:dyDescent="0.25">
      <c r="A885" s="192"/>
      <c r="B885" s="193"/>
      <c r="C885" s="218"/>
      <c r="D885" s="193"/>
      <c r="E885" s="226"/>
      <c r="F885" s="226"/>
      <c r="G885" s="226"/>
      <c r="H885" s="195"/>
      <c r="I885" s="195"/>
      <c r="J885" s="197"/>
      <c r="K885" s="334"/>
      <c r="L885" s="197"/>
      <c r="M885" s="198"/>
      <c r="N885" s="198"/>
      <c r="O885" s="198"/>
      <c r="P885" s="198"/>
      <c r="Q885" s="198"/>
      <c r="R885" s="198"/>
      <c r="S885" s="198"/>
      <c r="T885" s="198"/>
      <c r="U885" s="218"/>
      <c r="V885" s="218"/>
      <c r="W885" s="218"/>
      <c r="X885" s="218"/>
      <c r="Y885" s="218"/>
      <c r="Z885" s="218"/>
      <c r="AA885" s="218"/>
      <c r="AB885" s="218"/>
    </row>
    <row r="886" spans="1:28" ht="17" thickBot="1" x14ac:dyDescent="0.25">
      <c r="A886" s="192"/>
      <c r="B886" s="193"/>
      <c r="C886" s="218"/>
      <c r="D886" s="193"/>
      <c r="E886" s="226"/>
      <c r="F886" s="226"/>
      <c r="G886" s="226"/>
      <c r="H886" s="195"/>
      <c r="I886" s="195"/>
      <c r="J886" s="197"/>
      <c r="K886" s="334"/>
      <c r="L886" s="197"/>
      <c r="M886" s="198"/>
      <c r="N886" s="198"/>
      <c r="O886" s="198"/>
      <c r="P886" s="198"/>
      <c r="Q886" s="198"/>
      <c r="R886" s="198"/>
      <c r="S886" s="198"/>
      <c r="T886" s="198"/>
      <c r="U886" s="218"/>
      <c r="V886" s="218"/>
      <c r="W886" s="218"/>
      <c r="X886" s="218"/>
      <c r="Y886" s="218"/>
      <c r="Z886" s="218"/>
      <c r="AA886" s="218"/>
      <c r="AB886" s="218"/>
    </row>
    <row r="887" spans="1:28" ht="17" thickBot="1" x14ac:dyDescent="0.25">
      <c r="A887" s="192"/>
      <c r="B887" s="193"/>
      <c r="C887" s="218"/>
      <c r="D887" s="193"/>
      <c r="E887" s="226"/>
      <c r="F887" s="226"/>
      <c r="G887" s="226"/>
      <c r="H887" s="195"/>
      <c r="I887" s="195"/>
      <c r="J887" s="197"/>
      <c r="K887" s="334"/>
      <c r="L887" s="197"/>
      <c r="M887" s="198"/>
      <c r="N887" s="198"/>
      <c r="O887" s="198"/>
      <c r="P887" s="198"/>
      <c r="Q887" s="198"/>
      <c r="R887" s="198"/>
      <c r="S887" s="198"/>
      <c r="T887" s="198"/>
      <c r="U887" s="218"/>
      <c r="V887" s="218"/>
      <c r="W887" s="218"/>
      <c r="X887" s="218"/>
      <c r="Y887" s="218"/>
      <c r="Z887" s="218"/>
      <c r="AA887" s="218"/>
      <c r="AB887" s="218"/>
    </row>
    <row r="888" spans="1:28" ht="17" thickBot="1" x14ac:dyDescent="0.25">
      <c r="A888" s="192"/>
      <c r="B888" s="193"/>
      <c r="C888" s="218"/>
      <c r="D888" s="193"/>
      <c r="E888" s="226"/>
      <c r="F888" s="226"/>
      <c r="G888" s="226"/>
      <c r="H888" s="195"/>
      <c r="I888" s="195"/>
      <c r="J888" s="197"/>
      <c r="K888" s="334"/>
      <c r="L888" s="197"/>
      <c r="M888" s="198"/>
      <c r="N888" s="198"/>
      <c r="O888" s="198"/>
      <c r="P888" s="198"/>
      <c r="Q888" s="198"/>
      <c r="R888" s="198"/>
      <c r="S888" s="198"/>
      <c r="T888" s="198"/>
      <c r="U888" s="218"/>
      <c r="V888" s="218"/>
      <c r="W888" s="218"/>
      <c r="X888" s="218"/>
      <c r="Y888" s="218"/>
      <c r="Z888" s="218"/>
      <c r="AA888" s="218"/>
      <c r="AB888" s="218"/>
    </row>
    <row r="889" spans="1:28" ht="17" thickBot="1" x14ac:dyDescent="0.25">
      <c r="A889" s="192"/>
      <c r="B889" s="193"/>
      <c r="C889" s="218"/>
      <c r="D889" s="193"/>
      <c r="E889" s="226"/>
      <c r="F889" s="226"/>
      <c r="G889" s="226"/>
      <c r="H889" s="195"/>
      <c r="I889" s="195"/>
      <c r="J889" s="197"/>
      <c r="K889" s="334"/>
      <c r="L889" s="197"/>
      <c r="M889" s="198"/>
      <c r="N889" s="198"/>
      <c r="O889" s="198"/>
      <c r="P889" s="198"/>
      <c r="Q889" s="198"/>
      <c r="R889" s="198"/>
      <c r="S889" s="198"/>
      <c r="T889" s="198"/>
      <c r="U889" s="218"/>
      <c r="V889" s="218"/>
      <c r="W889" s="218"/>
      <c r="X889" s="218"/>
      <c r="Y889" s="218"/>
      <c r="Z889" s="218"/>
      <c r="AA889" s="218"/>
      <c r="AB889" s="218"/>
    </row>
    <row r="890" spans="1:28" ht="17" thickBot="1" x14ac:dyDescent="0.25">
      <c r="A890" s="192"/>
      <c r="B890" s="193"/>
      <c r="C890" s="218"/>
      <c r="D890" s="193"/>
      <c r="E890" s="226"/>
      <c r="F890" s="226"/>
      <c r="G890" s="226"/>
      <c r="H890" s="195"/>
      <c r="I890" s="195"/>
      <c r="J890" s="197"/>
      <c r="K890" s="334"/>
      <c r="L890" s="197"/>
      <c r="M890" s="198"/>
      <c r="N890" s="198"/>
      <c r="O890" s="198"/>
      <c r="P890" s="198"/>
      <c r="Q890" s="198"/>
      <c r="R890" s="198"/>
      <c r="S890" s="198"/>
      <c r="T890" s="198"/>
      <c r="U890" s="218"/>
      <c r="V890" s="218"/>
      <c r="W890" s="218"/>
      <c r="X890" s="218"/>
      <c r="Y890" s="218"/>
      <c r="Z890" s="218"/>
      <c r="AA890" s="218"/>
      <c r="AB890" s="218"/>
    </row>
    <row r="891" spans="1:28" ht="17" thickBot="1" x14ac:dyDescent="0.25">
      <c r="A891" s="192"/>
      <c r="B891" s="193"/>
      <c r="C891" s="218"/>
      <c r="D891" s="193"/>
      <c r="E891" s="226"/>
      <c r="F891" s="226"/>
      <c r="G891" s="226"/>
      <c r="H891" s="195"/>
      <c r="I891" s="195"/>
      <c r="J891" s="197"/>
      <c r="K891" s="334"/>
      <c r="L891" s="197"/>
      <c r="M891" s="198"/>
      <c r="N891" s="198"/>
      <c r="O891" s="198"/>
      <c r="P891" s="198"/>
      <c r="Q891" s="198"/>
      <c r="R891" s="198"/>
      <c r="S891" s="198"/>
      <c r="T891" s="198"/>
      <c r="U891" s="218"/>
      <c r="V891" s="218"/>
      <c r="W891" s="218"/>
      <c r="X891" s="218"/>
      <c r="Y891" s="218"/>
      <c r="Z891" s="218"/>
      <c r="AA891" s="218"/>
      <c r="AB891" s="218"/>
    </row>
    <row r="892" spans="1:28" ht="17" thickBot="1" x14ac:dyDescent="0.25">
      <c r="A892" s="192"/>
      <c r="B892" s="193"/>
      <c r="C892" s="218"/>
      <c r="D892" s="193"/>
      <c r="E892" s="226"/>
      <c r="F892" s="226"/>
      <c r="G892" s="226"/>
      <c r="H892" s="195"/>
      <c r="I892" s="195"/>
      <c r="J892" s="197"/>
      <c r="K892" s="334"/>
      <c r="L892" s="197"/>
      <c r="M892" s="198"/>
      <c r="N892" s="198"/>
      <c r="O892" s="198"/>
      <c r="P892" s="198"/>
      <c r="Q892" s="198"/>
      <c r="R892" s="198"/>
      <c r="S892" s="198"/>
      <c r="T892" s="198"/>
      <c r="U892" s="218"/>
      <c r="V892" s="218"/>
      <c r="W892" s="218"/>
      <c r="X892" s="218"/>
      <c r="Y892" s="218"/>
      <c r="Z892" s="218"/>
      <c r="AA892" s="218"/>
      <c r="AB892" s="218"/>
    </row>
    <row r="893" spans="1:28" ht="17" thickBot="1" x14ac:dyDescent="0.25">
      <c r="A893" s="192"/>
      <c r="B893" s="193"/>
      <c r="C893" s="218"/>
      <c r="D893" s="193"/>
      <c r="E893" s="226"/>
      <c r="F893" s="226"/>
      <c r="G893" s="226"/>
      <c r="H893" s="195"/>
      <c r="I893" s="195"/>
      <c r="J893" s="197"/>
      <c r="K893" s="334"/>
      <c r="L893" s="197"/>
      <c r="M893" s="198"/>
      <c r="N893" s="198"/>
      <c r="O893" s="198"/>
      <c r="P893" s="198"/>
      <c r="Q893" s="198"/>
      <c r="R893" s="198"/>
      <c r="S893" s="198"/>
      <c r="T893" s="198"/>
      <c r="U893" s="218"/>
      <c r="V893" s="218"/>
      <c r="W893" s="218"/>
      <c r="X893" s="218"/>
      <c r="Y893" s="218"/>
      <c r="Z893" s="218"/>
      <c r="AA893" s="218"/>
      <c r="AB893" s="218"/>
    </row>
    <row r="894" spans="1:28" ht="17" thickBot="1" x14ac:dyDescent="0.25">
      <c r="A894" s="192"/>
      <c r="B894" s="193"/>
      <c r="C894" s="218"/>
      <c r="D894" s="193"/>
      <c r="E894" s="226"/>
      <c r="F894" s="226"/>
      <c r="G894" s="226"/>
      <c r="H894" s="195"/>
      <c r="I894" s="195"/>
      <c r="J894" s="197"/>
      <c r="K894" s="334"/>
      <c r="L894" s="197"/>
      <c r="M894" s="198"/>
      <c r="N894" s="198"/>
      <c r="O894" s="198"/>
      <c r="P894" s="198"/>
      <c r="Q894" s="198"/>
      <c r="R894" s="198"/>
      <c r="S894" s="198"/>
      <c r="T894" s="198"/>
      <c r="U894" s="218"/>
      <c r="V894" s="218"/>
      <c r="W894" s="218"/>
      <c r="X894" s="218"/>
      <c r="Y894" s="218"/>
      <c r="Z894" s="218"/>
      <c r="AA894" s="218"/>
      <c r="AB894" s="218"/>
    </row>
    <row r="895" spans="1:28" ht="17" thickBot="1" x14ac:dyDescent="0.25">
      <c r="A895" s="192"/>
      <c r="B895" s="193"/>
      <c r="C895" s="218"/>
      <c r="D895" s="193"/>
      <c r="E895" s="226"/>
      <c r="F895" s="226"/>
      <c r="G895" s="226"/>
      <c r="H895" s="195"/>
      <c r="I895" s="195"/>
      <c r="J895" s="197"/>
      <c r="K895" s="334"/>
      <c r="L895" s="197"/>
      <c r="M895" s="198"/>
      <c r="N895" s="198"/>
      <c r="O895" s="198"/>
      <c r="P895" s="198"/>
      <c r="Q895" s="198"/>
      <c r="R895" s="198"/>
      <c r="S895" s="198"/>
      <c r="T895" s="198"/>
      <c r="U895" s="218"/>
      <c r="V895" s="218"/>
      <c r="W895" s="218"/>
      <c r="X895" s="218"/>
      <c r="Y895" s="218"/>
      <c r="Z895" s="218"/>
      <c r="AA895" s="218"/>
      <c r="AB895" s="218"/>
    </row>
    <row r="896" spans="1:28" ht="17" thickBot="1" x14ac:dyDescent="0.25">
      <c r="A896" s="192"/>
      <c r="B896" s="193"/>
      <c r="C896" s="218"/>
      <c r="D896" s="193"/>
      <c r="E896" s="226"/>
      <c r="F896" s="226"/>
      <c r="G896" s="226"/>
      <c r="H896" s="195"/>
      <c r="I896" s="195"/>
      <c r="J896" s="197"/>
      <c r="K896" s="334"/>
      <c r="L896" s="197"/>
      <c r="M896" s="198"/>
      <c r="N896" s="198"/>
      <c r="O896" s="198"/>
      <c r="P896" s="198"/>
      <c r="Q896" s="198"/>
      <c r="R896" s="198"/>
      <c r="S896" s="198"/>
      <c r="T896" s="198"/>
      <c r="U896" s="218"/>
      <c r="V896" s="218"/>
      <c r="W896" s="218"/>
      <c r="X896" s="218"/>
      <c r="Y896" s="218"/>
      <c r="Z896" s="218"/>
      <c r="AA896" s="218"/>
      <c r="AB896" s="218"/>
    </row>
    <row r="897" spans="1:28" ht="17" thickBot="1" x14ac:dyDescent="0.25">
      <c r="A897" s="192"/>
      <c r="B897" s="193"/>
      <c r="C897" s="218"/>
      <c r="D897" s="193"/>
      <c r="E897" s="226"/>
      <c r="F897" s="226"/>
      <c r="G897" s="226"/>
      <c r="H897" s="195"/>
      <c r="I897" s="195"/>
      <c r="J897" s="197"/>
      <c r="K897" s="334"/>
      <c r="L897" s="197"/>
      <c r="M897" s="198"/>
      <c r="N897" s="198"/>
      <c r="O897" s="198"/>
      <c r="P897" s="198"/>
      <c r="Q897" s="198"/>
      <c r="R897" s="198"/>
      <c r="S897" s="198"/>
      <c r="T897" s="198"/>
      <c r="U897" s="218"/>
      <c r="V897" s="218"/>
      <c r="W897" s="218"/>
      <c r="X897" s="218"/>
      <c r="Y897" s="218"/>
      <c r="Z897" s="218"/>
      <c r="AA897" s="218"/>
      <c r="AB897" s="218"/>
    </row>
    <row r="898" spans="1:28" ht="17" thickBot="1" x14ac:dyDescent="0.25">
      <c r="A898" s="192"/>
      <c r="B898" s="193"/>
      <c r="C898" s="218"/>
      <c r="D898" s="193"/>
      <c r="E898" s="226"/>
      <c r="F898" s="226"/>
      <c r="G898" s="226"/>
      <c r="H898" s="195"/>
      <c r="I898" s="195"/>
      <c r="J898" s="197"/>
      <c r="K898" s="334"/>
      <c r="L898" s="197"/>
      <c r="M898" s="198"/>
      <c r="N898" s="198"/>
      <c r="O898" s="198"/>
      <c r="P898" s="198"/>
      <c r="Q898" s="198"/>
      <c r="R898" s="198"/>
      <c r="S898" s="198"/>
      <c r="T898" s="198"/>
      <c r="U898" s="218"/>
      <c r="V898" s="218"/>
      <c r="W898" s="218"/>
      <c r="X898" s="218"/>
      <c r="Y898" s="218"/>
      <c r="Z898" s="218"/>
      <c r="AA898" s="218"/>
      <c r="AB898" s="218"/>
    </row>
    <row r="899" spans="1:28" ht="17" thickBot="1" x14ac:dyDescent="0.25">
      <c r="A899" s="192"/>
      <c r="B899" s="193"/>
      <c r="C899" s="218"/>
      <c r="D899" s="193"/>
      <c r="E899" s="226"/>
      <c r="F899" s="226"/>
      <c r="G899" s="226"/>
      <c r="H899" s="195"/>
      <c r="I899" s="195"/>
      <c r="J899" s="197"/>
      <c r="K899" s="334"/>
      <c r="L899" s="197"/>
      <c r="M899" s="198"/>
      <c r="N899" s="198"/>
      <c r="O899" s="198"/>
      <c r="P899" s="198"/>
      <c r="Q899" s="198"/>
      <c r="R899" s="198"/>
      <c r="S899" s="198"/>
      <c r="T899" s="198"/>
      <c r="U899" s="218"/>
      <c r="V899" s="218"/>
      <c r="W899" s="218"/>
      <c r="X899" s="218"/>
      <c r="Y899" s="218"/>
      <c r="Z899" s="218"/>
      <c r="AA899" s="218"/>
      <c r="AB899" s="218"/>
    </row>
    <row r="900" spans="1:28" ht="17" thickBot="1" x14ac:dyDescent="0.25">
      <c r="A900" s="192"/>
      <c r="B900" s="193"/>
      <c r="C900" s="218"/>
      <c r="D900" s="193"/>
      <c r="E900" s="226"/>
      <c r="F900" s="226"/>
      <c r="G900" s="226"/>
      <c r="H900" s="195"/>
      <c r="I900" s="195"/>
      <c r="J900" s="197"/>
      <c r="K900" s="334"/>
      <c r="L900" s="197"/>
      <c r="M900" s="198"/>
      <c r="N900" s="198"/>
      <c r="O900" s="198"/>
      <c r="P900" s="198"/>
      <c r="Q900" s="198"/>
      <c r="R900" s="198"/>
      <c r="S900" s="198"/>
      <c r="T900" s="198"/>
      <c r="U900" s="218"/>
      <c r="V900" s="218"/>
      <c r="W900" s="218"/>
      <c r="X900" s="218"/>
      <c r="Y900" s="218"/>
      <c r="Z900" s="218"/>
      <c r="AA900" s="218"/>
      <c r="AB900" s="218"/>
    </row>
    <row r="901" spans="1:28" ht="17" thickBot="1" x14ac:dyDescent="0.25">
      <c r="A901" s="192"/>
      <c r="B901" s="193"/>
      <c r="C901" s="218"/>
      <c r="D901" s="193"/>
      <c r="E901" s="226"/>
      <c r="F901" s="226"/>
      <c r="G901" s="226"/>
      <c r="H901" s="195"/>
      <c r="I901" s="195"/>
      <c r="J901" s="197"/>
      <c r="K901" s="334"/>
      <c r="L901" s="197"/>
      <c r="M901" s="198"/>
      <c r="N901" s="198"/>
      <c r="O901" s="198"/>
      <c r="P901" s="198"/>
      <c r="Q901" s="198"/>
      <c r="R901" s="198"/>
      <c r="S901" s="198"/>
      <c r="T901" s="198"/>
      <c r="U901" s="218"/>
      <c r="V901" s="218"/>
      <c r="W901" s="218"/>
      <c r="X901" s="218"/>
      <c r="Y901" s="218"/>
      <c r="Z901" s="218"/>
      <c r="AA901" s="218"/>
      <c r="AB901" s="218"/>
    </row>
    <row r="902" spans="1:28" ht="17" thickBot="1" x14ac:dyDescent="0.25">
      <c r="A902" s="192"/>
      <c r="B902" s="193"/>
      <c r="C902" s="218"/>
      <c r="D902" s="193"/>
      <c r="E902" s="226"/>
      <c r="F902" s="226"/>
      <c r="G902" s="226"/>
      <c r="H902" s="195"/>
      <c r="I902" s="195"/>
      <c r="J902" s="197"/>
      <c r="K902" s="334"/>
      <c r="L902" s="197"/>
      <c r="M902" s="198"/>
      <c r="N902" s="198"/>
      <c r="O902" s="198"/>
      <c r="P902" s="198"/>
      <c r="Q902" s="198"/>
      <c r="R902" s="198"/>
      <c r="S902" s="198"/>
      <c r="T902" s="198"/>
      <c r="U902" s="218"/>
      <c r="V902" s="218"/>
      <c r="W902" s="218"/>
      <c r="X902" s="218"/>
      <c r="Y902" s="218"/>
      <c r="Z902" s="218"/>
      <c r="AA902" s="218"/>
      <c r="AB902" s="218"/>
    </row>
    <row r="903" spans="1:28" ht="17" thickBot="1" x14ac:dyDescent="0.25">
      <c r="A903" s="192"/>
      <c r="B903" s="193"/>
      <c r="C903" s="218"/>
      <c r="D903" s="193"/>
      <c r="E903" s="226"/>
      <c r="F903" s="226"/>
      <c r="G903" s="226"/>
      <c r="H903" s="195"/>
      <c r="I903" s="195"/>
      <c r="J903" s="197"/>
      <c r="K903" s="334"/>
      <c r="L903" s="197"/>
      <c r="M903" s="198"/>
      <c r="N903" s="198"/>
      <c r="O903" s="198"/>
      <c r="P903" s="198"/>
      <c r="Q903" s="198"/>
      <c r="R903" s="198"/>
      <c r="S903" s="198"/>
      <c r="T903" s="198"/>
      <c r="U903" s="218"/>
      <c r="V903" s="218"/>
      <c r="W903" s="218"/>
      <c r="X903" s="218"/>
      <c r="Y903" s="218"/>
      <c r="Z903" s="218"/>
      <c r="AA903" s="218"/>
      <c r="AB903" s="218"/>
    </row>
    <row r="904" spans="1:28" ht="17" thickBot="1" x14ac:dyDescent="0.25">
      <c r="A904" s="192"/>
      <c r="B904" s="193"/>
      <c r="C904" s="218"/>
      <c r="D904" s="193"/>
      <c r="E904" s="226"/>
      <c r="F904" s="226"/>
      <c r="G904" s="226"/>
      <c r="H904" s="195"/>
      <c r="I904" s="195"/>
      <c r="J904" s="197"/>
      <c r="K904" s="334"/>
      <c r="L904" s="197"/>
      <c r="M904" s="198"/>
      <c r="N904" s="198"/>
      <c r="O904" s="198"/>
      <c r="P904" s="198"/>
      <c r="Q904" s="198"/>
      <c r="R904" s="198"/>
      <c r="S904" s="198"/>
      <c r="T904" s="198"/>
      <c r="U904" s="218"/>
      <c r="V904" s="218"/>
      <c r="W904" s="218"/>
      <c r="X904" s="218"/>
      <c r="Y904" s="218"/>
      <c r="Z904" s="218"/>
      <c r="AA904" s="218"/>
      <c r="AB904" s="218"/>
    </row>
    <row r="905" spans="1:28" ht="17" thickBot="1" x14ac:dyDescent="0.25">
      <c r="A905" s="192"/>
      <c r="B905" s="193"/>
      <c r="C905" s="218"/>
      <c r="D905" s="193"/>
      <c r="E905" s="226"/>
      <c r="F905" s="226"/>
      <c r="G905" s="226"/>
      <c r="H905" s="195"/>
      <c r="I905" s="195"/>
      <c r="J905" s="197"/>
      <c r="K905" s="334"/>
      <c r="L905" s="197"/>
      <c r="M905" s="198"/>
      <c r="N905" s="198"/>
      <c r="O905" s="198"/>
      <c r="P905" s="198"/>
      <c r="Q905" s="198"/>
      <c r="R905" s="198"/>
      <c r="S905" s="198"/>
      <c r="T905" s="198"/>
      <c r="U905" s="218"/>
      <c r="V905" s="218"/>
      <c r="W905" s="218"/>
      <c r="X905" s="218"/>
      <c r="Y905" s="218"/>
      <c r="Z905" s="218"/>
      <c r="AA905" s="218"/>
      <c r="AB905" s="218"/>
    </row>
    <row r="906" spans="1:28" ht="17" thickBot="1" x14ac:dyDescent="0.25">
      <c r="A906" s="192"/>
      <c r="B906" s="193"/>
      <c r="C906" s="218"/>
      <c r="D906" s="193"/>
      <c r="E906" s="226"/>
      <c r="F906" s="226"/>
      <c r="G906" s="226"/>
      <c r="H906" s="195"/>
      <c r="I906" s="195"/>
      <c r="J906" s="197"/>
      <c r="K906" s="334"/>
      <c r="L906" s="197"/>
      <c r="M906" s="198"/>
      <c r="N906" s="198"/>
      <c r="O906" s="198"/>
      <c r="P906" s="198"/>
      <c r="Q906" s="198"/>
      <c r="R906" s="198"/>
      <c r="S906" s="198"/>
      <c r="T906" s="198"/>
      <c r="U906" s="218"/>
      <c r="V906" s="218"/>
      <c r="W906" s="218"/>
      <c r="X906" s="218"/>
      <c r="Y906" s="218"/>
      <c r="Z906" s="218"/>
      <c r="AA906" s="218"/>
      <c r="AB906" s="218"/>
    </row>
    <row r="907" spans="1:28" ht="17" thickBot="1" x14ac:dyDescent="0.25">
      <c r="A907" s="192"/>
      <c r="B907" s="193"/>
      <c r="C907" s="218"/>
      <c r="D907" s="193"/>
      <c r="E907" s="226"/>
      <c r="F907" s="226"/>
      <c r="G907" s="226"/>
      <c r="H907" s="195"/>
      <c r="I907" s="195"/>
      <c r="J907" s="197"/>
      <c r="K907" s="334"/>
      <c r="L907" s="197"/>
      <c r="M907" s="198"/>
      <c r="N907" s="198"/>
      <c r="O907" s="198"/>
      <c r="P907" s="198"/>
      <c r="Q907" s="198"/>
      <c r="R907" s="198"/>
      <c r="S907" s="198"/>
      <c r="T907" s="198"/>
      <c r="U907" s="218"/>
      <c r="V907" s="218"/>
      <c r="W907" s="218"/>
      <c r="X907" s="218"/>
      <c r="Y907" s="218"/>
      <c r="Z907" s="218"/>
      <c r="AA907" s="218"/>
      <c r="AB907" s="218"/>
    </row>
    <row r="908" spans="1:28" ht="17" thickBot="1" x14ac:dyDescent="0.25">
      <c r="A908" s="192"/>
      <c r="B908" s="193"/>
      <c r="C908" s="218"/>
      <c r="D908" s="193"/>
      <c r="E908" s="226"/>
      <c r="F908" s="226"/>
      <c r="G908" s="226"/>
      <c r="H908" s="195"/>
      <c r="I908" s="195"/>
      <c r="J908" s="197"/>
      <c r="K908" s="334"/>
      <c r="L908" s="197"/>
      <c r="M908" s="198"/>
      <c r="N908" s="198"/>
      <c r="O908" s="198"/>
      <c r="P908" s="198"/>
      <c r="Q908" s="198"/>
      <c r="R908" s="198"/>
      <c r="S908" s="198"/>
      <c r="T908" s="198"/>
      <c r="U908" s="218"/>
      <c r="V908" s="218"/>
      <c r="W908" s="218"/>
      <c r="X908" s="218"/>
      <c r="Y908" s="218"/>
      <c r="Z908" s="218"/>
      <c r="AA908" s="218"/>
      <c r="AB908" s="218"/>
    </row>
    <row r="909" spans="1:28" ht="17" thickBot="1" x14ac:dyDescent="0.25">
      <c r="A909" s="192"/>
      <c r="B909" s="193"/>
      <c r="C909" s="218"/>
      <c r="D909" s="193"/>
      <c r="E909" s="226"/>
      <c r="F909" s="226"/>
      <c r="G909" s="226"/>
      <c r="H909" s="195"/>
      <c r="I909" s="195"/>
      <c r="J909" s="197"/>
      <c r="K909" s="334"/>
      <c r="L909" s="197"/>
      <c r="M909" s="198"/>
      <c r="N909" s="198"/>
      <c r="O909" s="198"/>
      <c r="P909" s="198"/>
      <c r="Q909" s="198"/>
      <c r="R909" s="198"/>
      <c r="S909" s="198"/>
      <c r="T909" s="198"/>
      <c r="U909" s="218"/>
      <c r="V909" s="218"/>
      <c r="W909" s="218"/>
      <c r="X909" s="218"/>
      <c r="Y909" s="218"/>
      <c r="Z909" s="218"/>
      <c r="AA909" s="218"/>
      <c r="AB909" s="218"/>
    </row>
    <row r="910" spans="1:28" ht="17" thickBot="1" x14ac:dyDescent="0.25">
      <c r="A910" s="192"/>
      <c r="B910" s="193"/>
      <c r="C910" s="218"/>
      <c r="D910" s="193"/>
      <c r="E910" s="226"/>
      <c r="F910" s="226"/>
      <c r="G910" s="226"/>
      <c r="H910" s="195"/>
      <c r="I910" s="195"/>
      <c r="J910" s="197"/>
      <c r="K910" s="334"/>
      <c r="L910" s="197"/>
      <c r="M910" s="198"/>
      <c r="N910" s="198"/>
      <c r="O910" s="198"/>
      <c r="P910" s="198"/>
      <c r="Q910" s="198"/>
      <c r="R910" s="198"/>
      <c r="S910" s="198"/>
      <c r="T910" s="198"/>
      <c r="U910" s="218"/>
      <c r="V910" s="218"/>
      <c r="W910" s="218"/>
      <c r="X910" s="218"/>
      <c r="Y910" s="218"/>
      <c r="Z910" s="218"/>
      <c r="AA910" s="218"/>
      <c r="AB910" s="218"/>
    </row>
    <row r="911" spans="1:28" ht="17" thickBot="1" x14ac:dyDescent="0.25">
      <c r="A911" s="192"/>
      <c r="B911" s="193"/>
      <c r="C911" s="218"/>
      <c r="D911" s="193"/>
      <c r="E911" s="226"/>
      <c r="F911" s="226"/>
      <c r="G911" s="226"/>
      <c r="H911" s="195"/>
      <c r="I911" s="195"/>
      <c r="J911" s="197"/>
      <c r="K911" s="334"/>
      <c r="L911" s="197"/>
      <c r="M911" s="198"/>
      <c r="N911" s="198"/>
      <c r="O911" s="198"/>
      <c r="P911" s="198"/>
      <c r="Q911" s="198"/>
      <c r="R911" s="198"/>
      <c r="S911" s="198"/>
      <c r="T911" s="198"/>
      <c r="U911" s="218"/>
      <c r="V911" s="218"/>
      <c r="W911" s="218"/>
      <c r="X911" s="218"/>
      <c r="Y911" s="218"/>
      <c r="Z911" s="218"/>
      <c r="AA911" s="218"/>
      <c r="AB911" s="218"/>
    </row>
    <row r="912" spans="1:28" ht="17" thickBot="1" x14ac:dyDescent="0.25">
      <c r="A912" s="192"/>
      <c r="B912" s="193"/>
      <c r="C912" s="218"/>
      <c r="D912" s="193"/>
      <c r="E912" s="226"/>
      <c r="F912" s="226"/>
      <c r="G912" s="226"/>
      <c r="H912" s="195"/>
      <c r="I912" s="195"/>
      <c r="J912" s="197"/>
      <c r="K912" s="334"/>
      <c r="L912" s="197"/>
      <c r="M912" s="198"/>
      <c r="N912" s="198"/>
      <c r="O912" s="198"/>
      <c r="P912" s="198"/>
      <c r="Q912" s="198"/>
      <c r="R912" s="198"/>
      <c r="S912" s="198"/>
      <c r="T912" s="198"/>
      <c r="U912" s="218"/>
      <c r="V912" s="218"/>
      <c r="W912" s="218"/>
      <c r="X912" s="218"/>
      <c r="Y912" s="218"/>
      <c r="Z912" s="218"/>
      <c r="AA912" s="218"/>
      <c r="AB912" s="218"/>
    </row>
    <row r="913" spans="1:28" ht="17" thickBot="1" x14ac:dyDescent="0.25">
      <c r="A913" s="192"/>
      <c r="B913" s="193"/>
      <c r="C913" s="218"/>
      <c r="D913" s="193"/>
      <c r="E913" s="226"/>
      <c r="F913" s="226"/>
      <c r="G913" s="226"/>
      <c r="H913" s="195"/>
      <c r="I913" s="195"/>
      <c r="J913" s="197"/>
      <c r="K913" s="334"/>
      <c r="L913" s="197"/>
      <c r="M913" s="198"/>
      <c r="N913" s="198"/>
      <c r="O913" s="198"/>
      <c r="P913" s="198"/>
      <c r="Q913" s="198"/>
      <c r="R913" s="198"/>
      <c r="S913" s="198"/>
      <c r="T913" s="198"/>
      <c r="U913" s="218"/>
      <c r="V913" s="218"/>
      <c r="W913" s="218"/>
      <c r="X913" s="218"/>
      <c r="Y913" s="218"/>
      <c r="Z913" s="218"/>
      <c r="AA913" s="218"/>
      <c r="AB913" s="218"/>
    </row>
    <row r="914" spans="1:28" ht="17" thickBot="1" x14ac:dyDescent="0.25">
      <c r="A914" s="192"/>
      <c r="B914" s="193"/>
      <c r="C914" s="218"/>
      <c r="D914" s="193"/>
      <c r="E914" s="226"/>
      <c r="F914" s="226"/>
      <c r="G914" s="226"/>
      <c r="H914" s="195"/>
      <c r="I914" s="195"/>
      <c r="J914" s="197"/>
      <c r="K914" s="334"/>
      <c r="L914" s="197"/>
      <c r="M914" s="198"/>
      <c r="N914" s="198"/>
      <c r="O914" s="198"/>
      <c r="P914" s="198"/>
      <c r="Q914" s="198"/>
      <c r="R914" s="198"/>
      <c r="S914" s="198"/>
      <c r="T914" s="198"/>
      <c r="U914" s="218"/>
      <c r="V914" s="218"/>
      <c r="W914" s="218"/>
      <c r="X914" s="218"/>
      <c r="Y914" s="218"/>
      <c r="Z914" s="218"/>
      <c r="AA914" s="218"/>
      <c r="AB914" s="218"/>
    </row>
    <row r="915" spans="1:28" ht="17" thickBot="1" x14ac:dyDescent="0.25">
      <c r="A915" s="192"/>
      <c r="B915" s="193"/>
      <c r="C915" s="218"/>
      <c r="D915" s="193"/>
      <c r="E915" s="226"/>
      <c r="F915" s="226"/>
      <c r="G915" s="226"/>
      <c r="H915" s="195"/>
      <c r="I915" s="195"/>
      <c r="J915" s="197"/>
      <c r="K915" s="334"/>
      <c r="L915" s="197"/>
      <c r="M915" s="198"/>
      <c r="N915" s="198"/>
      <c r="O915" s="198"/>
      <c r="P915" s="198"/>
      <c r="Q915" s="198"/>
      <c r="R915" s="198"/>
      <c r="S915" s="198"/>
      <c r="T915" s="198"/>
      <c r="U915" s="218"/>
      <c r="V915" s="218"/>
      <c r="W915" s="218"/>
      <c r="X915" s="218"/>
      <c r="Y915" s="218"/>
      <c r="Z915" s="218"/>
      <c r="AA915" s="218"/>
      <c r="AB915" s="218"/>
    </row>
    <row r="916" spans="1:28" ht="17" thickBot="1" x14ac:dyDescent="0.25">
      <c r="A916" s="192"/>
      <c r="B916" s="193"/>
      <c r="C916" s="218"/>
      <c r="D916" s="193"/>
      <c r="E916" s="226"/>
      <c r="F916" s="226"/>
      <c r="G916" s="226"/>
      <c r="H916" s="195"/>
      <c r="I916" s="195"/>
      <c r="J916" s="197"/>
      <c r="K916" s="334"/>
      <c r="L916" s="197"/>
      <c r="M916" s="198"/>
      <c r="N916" s="198"/>
      <c r="O916" s="198"/>
      <c r="P916" s="198"/>
      <c r="Q916" s="198"/>
      <c r="R916" s="198"/>
      <c r="S916" s="198"/>
      <c r="T916" s="198"/>
      <c r="U916" s="218"/>
      <c r="V916" s="218"/>
      <c r="W916" s="218"/>
      <c r="X916" s="218"/>
      <c r="Y916" s="218"/>
      <c r="Z916" s="218"/>
      <c r="AA916" s="218"/>
      <c r="AB916" s="218"/>
    </row>
    <row r="917" spans="1:28" ht="17" thickBot="1" x14ac:dyDescent="0.25">
      <c r="A917" s="192"/>
      <c r="B917" s="193"/>
      <c r="C917" s="218"/>
      <c r="D917" s="193"/>
      <c r="E917" s="226"/>
      <c r="F917" s="226"/>
      <c r="G917" s="226"/>
      <c r="H917" s="195"/>
      <c r="I917" s="195"/>
      <c r="J917" s="197"/>
      <c r="K917" s="334"/>
      <c r="L917" s="197"/>
      <c r="M917" s="198"/>
      <c r="N917" s="198"/>
      <c r="O917" s="198"/>
      <c r="P917" s="198"/>
      <c r="Q917" s="198"/>
      <c r="R917" s="198"/>
      <c r="S917" s="198"/>
      <c r="T917" s="198"/>
      <c r="U917" s="218"/>
      <c r="V917" s="218"/>
      <c r="W917" s="218"/>
      <c r="X917" s="218"/>
      <c r="Y917" s="218"/>
      <c r="Z917" s="218"/>
      <c r="AA917" s="218"/>
      <c r="AB917" s="218"/>
    </row>
    <row r="918" spans="1:28" ht="17" thickBot="1" x14ac:dyDescent="0.25">
      <c r="A918" s="192"/>
      <c r="B918" s="193"/>
      <c r="C918" s="218"/>
      <c r="D918" s="193"/>
      <c r="E918" s="226"/>
      <c r="F918" s="226"/>
      <c r="G918" s="226"/>
      <c r="H918" s="195"/>
      <c r="I918" s="195"/>
      <c r="J918" s="197"/>
      <c r="K918" s="334"/>
      <c r="L918" s="197"/>
      <c r="M918" s="198"/>
      <c r="N918" s="198"/>
      <c r="O918" s="198"/>
      <c r="P918" s="198"/>
      <c r="Q918" s="198"/>
      <c r="R918" s="198"/>
      <c r="S918" s="198"/>
      <c r="T918" s="198"/>
      <c r="U918" s="218"/>
      <c r="V918" s="218"/>
      <c r="W918" s="218"/>
      <c r="X918" s="218"/>
      <c r="Y918" s="218"/>
      <c r="Z918" s="218"/>
      <c r="AA918" s="218"/>
      <c r="AB918" s="218"/>
    </row>
    <row r="919" spans="1:28" ht="17" thickBot="1" x14ac:dyDescent="0.25">
      <c r="A919" s="192"/>
      <c r="B919" s="193"/>
      <c r="C919" s="218"/>
      <c r="D919" s="193"/>
      <c r="E919" s="226"/>
      <c r="F919" s="226"/>
      <c r="G919" s="226"/>
      <c r="H919" s="195"/>
      <c r="I919" s="195"/>
      <c r="J919" s="197"/>
      <c r="K919" s="334"/>
      <c r="L919" s="197"/>
      <c r="M919" s="198"/>
      <c r="N919" s="198"/>
      <c r="O919" s="198"/>
      <c r="P919" s="198"/>
      <c r="Q919" s="198"/>
      <c r="R919" s="198"/>
      <c r="S919" s="198"/>
      <c r="T919" s="198"/>
      <c r="U919" s="218"/>
      <c r="V919" s="218"/>
      <c r="W919" s="218"/>
      <c r="X919" s="218"/>
      <c r="Y919" s="218"/>
      <c r="Z919" s="218"/>
      <c r="AA919" s="218"/>
      <c r="AB919" s="218"/>
    </row>
    <row r="920" spans="1:28" ht="17" thickBot="1" x14ac:dyDescent="0.25">
      <c r="A920" s="192"/>
      <c r="B920" s="193"/>
      <c r="C920" s="218"/>
      <c r="D920" s="193"/>
      <c r="E920" s="226"/>
      <c r="F920" s="226"/>
      <c r="G920" s="226"/>
      <c r="H920" s="195"/>
      <c r="I920" s="195"/>
      <c r="J920" s="197"/>
      <c r="K920" s="334"/>
      <c r="L920" s="197"/>
      <c r="M920" s="198"/>
      <c r="N920" s="198"/>
      <c r="O920" s="198"/>
      <c r="P920" s="198"/>
      <c r="Q920" s="198"/>
      <c r="R920" s="198"/>
      <c r="S920" s="198"/>
      <c r="T920" s="198"/>
      <c r="U920" s="218"/>
      <c r="V920" s="218"/>
      <c r="W920" s="218"/>
      <c r="X920" s="218"/>
      <c r="Y920" s="218"/>
      <c r="Z920" s="218"/>
      <c r="AA920" s="218"/>
      <c r="AB920" s="218"/>
    </row>
    <row r="921" spans="1:28" ht="17" thickBot="1" x14ac:dyDescent="0.25">
      <c r="A921" s="192"/>
      <c r="B921" s="193"/>
      <c r="C921" s="218"/>
      <c r="D921" s="193"/>
      <c r="E921" s="226"/>
      <c r="F921" s="226"/>
      <c r="G921" s="226"/>
      <c r="H921" s="195"/>
      <c r="I921" s="195"/>
      <c r="J921" s="197"/>
      <c r="K921" s="334"/>
      <c r="L921" s="197"/>
      <c r="M921" s="198"/>
      <c r="N921" s="198"/>
      <c r="O921" s="198"/>
      <c r="P921" s="198"/>
      <c r="Q921" s="198"/>
      <c r="R921" s="198"/>
      <c r="S921" s="198"/>
      <c r="T921" s="198"/>
      <c r="U921" s="218"/>
      <c r="V921" s="218"/>
      <c r="W921" s="218"/>
      <c r="X921" s="218"/>
      <c r="Y921" s="218"/>
      <c r="Z921" s="218"/>
      <c r="AA921" s="218"/>
      <c r="AB921" s="218"/>
    </row>
    <row r="922" spans="1:28" ht="17" thickBot="1" x14ac:dyDescent="0.25">
      <c r="A922" s="192"/>
      <c r="B922" s="193"/>
      <c r="C922" s="218"/>
      <c r="D922" s="193"/>
      <c r="E922" s="226"/>
      <c r="F922" s="226"/>
      <c r="G922" s="226"/>
      <c r="H922" s="195"/>
      <c r="I922" s="195"/>
      <c r="J922" s="197"/>
      <c r="K922" s="334"/>
      <c r="L922" s="197"/>
      <c r="M922" s="198"/>
      <c r="N922" s="198"/>
      <c r="O922" s="198"/>
      <c r="P922" s="198"/>
      <c r="Q922" s="198"/>
      <c r="R922" s="198"/>
      <c r="S922" s="198"/>
      <c r="T922" s="198"/>
      <c r="U922" s="218"/>
      <c r="V922" s="218"/>
      <c r="W922" s="218"/>
      <c r="X922" s="218"/>
      <c r="Y922" s="218"/>
      <c r="Z922" s="218"/>
      <c r="AA922" s="218"/>
      <c r="AB922" s="218"/>
    </row>
    <row r="923" spans="1:28" ht="17" thickBot="1" x14ac:dyDescent="0.25">
      <c r="A923" s="192"/>
      <c r="B923" s="193"/>
      <c r="C923" s="218"/>
      <c r="D923" s="193"/>
      <c r="E923" s="226"/>
      <c r="F923" s="226"/>
      <c r="G923" s="226"/>
      <c r="H923" s="195"/>
      <c r="I923" s="195"/>
      <c r="J923" s="197"/>
      <c r="K923" s="334"/>
      <c r="L923" s="197"/>
      <c r="M923" s="198"/>
      <c r="N923" s="198"/>
      <c r="O923" s="198"/>
      <c r="P923" s="198"/>
      <c r="Q923" s="198"/>
      <c r="R923" s="198"/>
      <c r="S923" s="198"/>
      <c r="T923" s="198"/>
      <c r="U923" s="218"/>
      <c r="V923" s="218"/>
      <c r="W923" s="218"/>
      <c r="X923" s="218"/>
      <c r="Y923" s="218"/>
      <c r="Z923" s="218"/>
      <c r="AA923" s="218"/>
      <c r="AB923" s="218"/>
    </row>
    <row r="924" spans="1:28" ht="17" thickBot="1" x14ac:dyDescent="0.25">
      <c r="A924" s="192"/>
      <c r="B924" s="193"/>
      <c r="C924" s="218"/>
      <c r="D924" s="193"/>
      <c r="E924" s="226"/>
      <c r="F924" s="226"/>
      <c r="G924" s="226"/>
      <c r="H924" s="195"/>
      <c r="I924" s="195"/>
      <c r="J924" s="197"/>
      <c r="K924" s="334"/>
      <c r="L924" s="197"/>
      <c r="M924" s="198"/>
      <c r="N924" s="198"/>
      <c r="O924" s="198"/>
      <c r="P924" s="198"/>
      <c r="Q924" s="198"/>
      <c r="R924" s="198"/>
      <c r="S924" s="198"/>
      <c r="T924" s="198"/>
      <c r="U924" s="218"/>
      <c r="V924" s="218"/>
      <c r="W924" s="218"/>
      <c r="X924" s="218"/>
      <c r="Y924" s="218"/>
      <c r="Z924" s="218"/>
      <c r="AA924" s="218"/>
      <c r="AB924" s="218"/>
    </row>
    <row r="925" spans="1:28" ht="17" thickBot="1" x14ac:dyDescent="0.25">
      <c r="A925" s="192"/>
      <c r="B925" s="193"/>
      <c r="C925" s="218"/>
      <c r="D925" s="193"/>
      <c r="E925" s="226"/>
      <c r="F925" s="226"/>
      <c r="G925" s="226"/>
      <c r="H925" s="195"/>
      <c r="I925" s="195"/>
      <c r="J925" s="197"/>
      <c r="K925" s="334"/>
      <c r="L925" s="197"/>
      <c r="M925" s="198"/>
      <c r="N925" s="198"/>
      <c r="O925" s="198"/>
      <c r="P925" s="198"/>
      <c r="Q925" s="198"/>
      <c r="R925" s="198"/>
      <c r="S925" s="198"/>
      <c r="T925" s="198"/>
      <c r="U925" s="218"/>
      <c r="V925" s="218"/>
      <c r="W925" s="218"/>
      <c r="X925" s="218"/>
      <c r="Y925" s="218"/>
      <c r="Z925" s="218"/>
      <c r="AA925" s="218"/>
      <c r="AB925" s="218"/>
    </row>
    <row r="926" spans="1:28" ht="17" thickBot="1" x14ac:dyDescent="0.25">
      <c r="A926" s="192"/>
      <c r="B926" s="193"/>
      <c r="C926" s="218"/>
      <c r="D926" s="193"/>
      <c r="E926" s="226"/>
      <c r="F926" s="226"/>
      <c r="G926" s="226"/>
      <c r="H926" s="195"/>
      <c r="I926" s="195"/>
      <c r="J926" s="197"/>
      <c r="K926" s="334"/>
      <c r="L926" s="197"/>
      <c r="M926" s="198"/>
      <c r="N926" s="198"/>
      <c r="O926" s="198"/>
      <c r="P926" s="198"/>
      <c r="Q926" s="198"/>
      <c r="R926" s="198"/>
      <c r="S926" s="198"/>
      <c r="T926" s="198"/>
      <c r="U926" s="218"/>
      <c r="V926" s="218"/>
      <c r="W926" s="218"/>
      <c r="X926" s="218"/>
      <c r="Y926" s="218"/>
      <c r="Z926" s="218"/>
      <c r="AA926" s="218"/>
      <c r="AB926" s="218"/>
    </row>
    <row r="927" spans="1:28" ht="17" thickBot="1" x14ac:dyDescent="0.25">
      <c r="A927" s="192"/>
      <c r="B927" s="193"/>
      <c r="C927" s="218"/>
      <c r="D927" s="193"/>
      <c r="E927" s="226"/>
      <c r="F927" s="226"/>
      <c r="G927" s="226"/>
      <c r="H927" s="195"/>
      <c r="I927" s="195"/>
      <c r="J927" s="197"/>
      <c r="K927" s="334"/>
      <c r="L927" s="197"/>
      <c r="M927" s="198"/>
      <c r="N927" s="198"/>
      <c r="O927" s="198"/>
      <c r="P927" s="198"/>
      <c r="Q927" s="198"/>
      <c r="R927" s="198"/>
      <c r="S927" s="198"/>
      <c r="T927" s="198"/>
      <c r="U927" s="218"/>
      <c r="V927" s="218"/>
      <c r="W927" s="218"/>
      <c r="X927" s="218"/>
      <c r="Y927" s="218"/>
      <c r="Z927" s="218"/>
      <c r="AA927" s="218"/>
      <c r="AB927" s="218"/>
    </row>
    <row r="928" spans="1:28" ht="17" thickBot="1" x14ac:dyDescent="0.25">
      <c r="A928" s="192"/>
      <c r="B928" s="193"/>
      <c r="C928" s="218"/>
      <c r="D928" s="193"/>
      <c r="E928" s="226"/>
      <c r="F928" s="226"/>
      <c r="G928" s="226"/>
      <c r="H928" s="195"/>
      <c r="I928" s="195"/>
      <c r="J928" s="197"/>
      <c r="K928" s="334"/>
      <c r="L928" s="197"/>
      <c r="M928" s="198"/>
      <c r="N928" s="198"/>
      <c r="O928" s="198"/>
      <c r="P928" s="198"/>
      <c r="Q928" s="198"/>
      <c r="R928" s="198"/>
      <c r="S928" s="198"/>
      <c r="T928" s="198"/>
      <c r="U928" s="218"/>
      <c r="V928" s="218"/>
      <c r="W928" s="218"/>
      <c r="X928" s="218"/>
      <c r="Y928" s="218"/>
      <c r="Z928" s="218"/>
      <c r="AA928" s="218"/>
      <c r="AB928" s="218"/>
    </row>
    <row r="929" spans="1:28" ht="17" thickBot="1" x14ac:dyDescent="0.25">
      <c r="A929" s="192"/>
      <c r="B929" s="193"/>
      <c r="C929" s="218"/>
      <c r="D929" s="193"/>
      <c r="E929" s="226"/>
      <c r="F929" s="226"/>
      <c r="G929" s="226"/>
      <c r="H929" s="195"/>
      <c r="I929" s="195"/>
      <c r="J929" s="197"/>
      <c r="K929" s="334"/>
      <c r="L929" s="197"/>
      <c r="M929" s="198"/>
      <c r="N929" s="198"/>
      <c r="O929" s="198"/>
      <c r="P929" s="198"/>
      <c r="Q929" s="198"/>
      <c r="R929" s="198"/>
      <c r="S929" s="198"/>
      <c r="T929" s="198"/>
      <c r="U929" s="218"/>
      <c r="V929" s="218"/>
      <c r="W929" s="218"/>
      <c r="X929" s="218"/>
      <c r="Y929" s="218"/>
      <c r="Z929" s="218"/>
      <c r="AA929" s="218"/>
      <c r="AB929" s="218"/>
    </row>
    <row r="930" spans="1:28" ht="17" thickBot="1" x14ac:dyDescent="0.25">
      <c r="A930" s="192"/>
      <c r="B930" s="193"/>
      <c r="C930" s="218"/>
      <c r="D930" s="193"/>
      <c r="E930" s="226"/>
      <c r="F930" s="226"/>
      <c r="G930" s="226"/>
      <c r="H930" s="195"/>
      <c r="I930" s="195"/>
      <c r="J930" s="197"/>
      <c r="K930" s="334"/>
      <c r="L930" s="197"/>
      <c r="M930" s="198"/>
      <c r="N930" s="198"/>
      <c r="O930" s="198"/>
      <c r="P930" s="198"/>
      <c r="Q930" s="198"/>
      <c r="R930" s="198"/>
      <c r="S930" s="198"/>
      <c r="T930" s="198"/>
      <c r="U930" s="218"/>
      <c r="V930" s="218"/>
      <c r="W930" s="218"/>
      <c r="X930" s="218"/>
      <c r="Y930" s="218"/>
      <c r="Z930" s="218"/>
      <c r="AA930" s="218"/>
      <c r="AB930" s="218"/>
    </row>
    <row r="931" spans="1:28" ht="17" thickBot="1" x14ac:dyDescent="0.25">
      <c r="A931" s="192"/>
      <c r="B931" s="193"/>
      <c r="C931" s="218"/>
      <c r="D931" s="193"/>
      <c r="E931" s="226"/>
      <c r="F931" s="226"/>
      <c r="G931" s="226"/>
      <c r="H931" s="195"/>
      <c r="I931" s="195"/>
      <c r="J931" s="197"/>
      <c r="K931" s="334"/>
      <c r="L931" s="197"/>
      <c r="M931" s="198"/>
      <c r="N931" s="198"/>
      <c r="O931" s="198"/>
      <c r="P931" s="198"/>
      <c r="Q931" s="198"/>
      <c r="R931" s="198"/>
      <c r="S931" s="198"/>
      <c r="T931" s="198"/>
      <c r="U931" s="218"/>
      <c r="V931" s="218"/>
      <c r="W931" s="218"/>
      <c r="X931" s="218"/>
      <c r="Y931" s="218"/>
      <c r="Z931" s="218"/>
      <c r="AA931" s="218"/>
      <c r="AB931" s="218"/>
    </row>
    <row r="932" spans="1:28" ht="17" thickBot="1" x14ac:dyDescent="0.25">
      <c r="A932" s="192"/>
      <c r="B932" s="193"/>
      <c r="C932" s="218"/>
      <c r="D932" s="193"/>
      <c r="E932" s="226"/>
      <c r="F932" s="226"/>
      <c r="G932" s="226"/>
      <c r="H932" s="195"/>
      <c r="I932" s="195"/>
      <c r="J932" s="197"/>
      <c r="K932" s="334"/>
      <c r="L932" s="197"/>
      <c r="M932" s="198"/>
      <c r="N932" s="198"/>
      <c r="O932" s="198"/>
      <c r="P932" s="198"/>
      <c r="Q932" s="198"/>
      <c r="R932" s="198"/>
      <c r="S932" s="198"/>
      <c r="T932" s="198"/>
      <c r="U932" s="218"/>
      <c r="V932" s="218"/>
      <c r="W932" s="218"/>
      <c r="X932" s="218"/>
      <c r="Y932" s="218"/>
      <c r="Z932" s="218"/>
      <c r="AA932" s="218"/>
      <c r="AB932" s="218"/>
    </row>
    <row r="933" spans="1:28" ht="17" thickBot="1" x14ac:dyDescent="0.25">
      <c r="A933" s="192"/>
      <c r="B933" s="193"/>
      <c r="C933" s="218"/>
      <c r="D933" s="193"/>
      <c r="E933" s="226"/>
      <c r="F933" s="226"/>
      <c r="G933" s="226"/>
      <c r="H933" s="195"/>
      <c r="I933" s="195"/>
      <c r="J933" s="197"/>
      <c r="K933" s="334"/>
      <c r="L933" s="197"/>
      <c r="M933" s="198"/>
      <c r="N933" s="198"/>
      <c r="O933" s="198"/>
      <c r="P933" s="198"/>
      <c r="Q933" s="198"/>
      <c r="R933" s="198"/>
      <c r="S933" s="198"/>
      <c r="T933" s="198"/>
      <c r="U933" s="218"/>
      <c r="V933" s="218"/>
      <c r="W933" s="218"/>
      <c r="X933" s="218"/>
      <c r="Y933" s="218"/>
      <c r="Z933" s="218"/>
      <c r="AA933" s="218"/>
      <c r="AB933" s="218"/>
    </row>
    <row r="934" spans="1:28" ht="17" thickBot="1" x14ac:dyDescent="0.25">
      <c r="A934" s="192"/>
      <c r="B934" s="193"/>
      <c r="C934" s="218"/>
      <c r="D934" s="193"/>
      <c r="E934" s="226"/>
      <c r="F934" s="226"/>
      <c r="G934" s="226"/>
      <c r="H934" s="195"/>
      <c r="I934" s="195"/>
      <c r="J934" s="197"/>
      <c r="K934" s="334"/>
      <c r="L934" s="197"/>
      <c r="M934" s="198"/>
      <c r="N934" s="198"/>
      <c r="O934" s="198"/>
      <c r="P934" s="198"/>
      <c r="Q934" s="198"/>
      <c r="R934" s="198"/>
      <c r="S934" s="198"/>
      <c r="T934" s="198"/>
      <c r="U934" s="218"/>
      <c r="V934" s="218"/>
      <c r="W934" s="218"/>
      <c r="X934" s="218"/>
      <c r="Y934" s="218"/>
      <c r="Z934" s="218"/>
      <c r="AA934" s="218"/>
      <c r="AB934" s="218"/>
    </row>
    <row r="935" spans="1:28" ht="17" thickBot="1" x14ac:dyDescent="0.25">
      <c r="A935" s="192"/>
      <c r="B935" s="193"/>
      <c r="C935" s="218"/>
      <c r="D935" s="193"/>
      <c r="E935" s="226"/>
      <c r="F935" s="226"/>
      <c r="G935" s="226"/>
      <c r="H935" s="195"/>
      <c r="I935" s="195"/>
      <c r="J935" s="197"/>
      <c r="K935" s="334"/>
      <c r="L935" s="197"/>
      <c r="M935" s="198"/>
      <c r="N935" s="198"/>
      <c r="O935" s="198"/>
      <c r="P935" s="198"/>
      <c r="Q935" s="198"/>
      <c r="R935" s="198"/>
      <c r="S935" s="198"/>
      <c r="T935" s="198"/>
      <c r="U935" s="218"/>
      <c r="V935" s="218"/>
      <c r="W935" s="218"/>
      <c r="X935" s="218"/>
      <c r="Y935" s="218"/>
      <c r="Z935" s="218"/>
      <c r="AA935" s="218"/>
      <c r="AB935" s="218"/>
    </row>
    <row r="936" spans="1:28" ht="17" thickBot="1" x14ac:dyDescent="0.25">
      <c r="A936" s="192"/>
      <c r="B936" s="193"/>
      <c r="C936" s="218"/>
      <c r="D936" s="193"/>
      <c r="E936" s="226"/>
      <c r="F936" s="226"/>
      <c r="G936" s="226"/>
      <c r="H936" s="195"/>
      <c r="I936" s="195"/>
      <c r="J936" s="197"/>
      <c r="K936" s="334"/>
      <c r="L936" s="197"/>
      <c r="M936" s="198"/>
      <c r="N936" s="198"/>
      <c r="O936" s="198"/>
      <c r="P936" s="198"/>
      <c r="Q936" s="198"/>
      <c r="R936" s="198"/>
      <c r="S936" s="198"/>
      <c r="T936" s="198"/>
      <c r="U936" s="218"/>
      <c r="V936" s="218"/>
      <c r="W936" s="218"/>
      <c r="X936" s="218"/>
      <c r="Y936" s="218"/>
      <c r="Z936" s="218"/>
      <c r="AA936" s="218"/>
      <c r="AB936" s="218"/>
    </row>
    <row r="937" spans="1:28" ht="17" thickBot="1" x14ac:dyDescent="0.25">
      <c r="A937" s="192"/>
      <c r="B937" s="193"/>
      <c r="C937" s="218"/>
      <c r="D937" s="193"/>
      <c r="E937" s="226"/>
      <c r="F937" s="226"/>
      <c r="G937" s="226"/>
      <c r="H937" s="195"/>
      <c r="I937" s="195"/>
      <c r="J937" s="197"/>
      <c r="K937" s="334"/>
      <c r="L937" s="197"/>
      <c r="M937" s="198"/>
      <c r="N937" s="198"/>
      <c r="O937" s="198"/>
      <c r="P937" s="198"/>
      <c r="Q937" s="198"/>
      <c r="R937" s="198"/>
      <c r="S937" s="198"/>
      <c r="T937" s="198"/>
      <c r="U937" s="218"/>
      <c r="V937" s="218"/>
      <c r="W937" s="218"/>
      <c r="X937" s="218"/>
      <c r="Y937" s="218"/>
      <c r="Z937" s="218"/>
      <c r="AA937" s="218"/>
      <c r="AB937" s="218"/>
    </row>
    <row r="938" spans="1:28" ht="17" thickBot="1" x14ac:dyDescent="0.25">
      <c r="A938" s="192"/>
      <c r="B938" s="193"/>
      <c r="C938" s="218"/>
      <c r="D938" s="193"/>
      <c r="E938" s="226"/>
      <c r="F938" s="226"/>
      <c r="G938" s="226"/>
      <c r="H938" s="195"/>
      <c r="I938" s="195"/>
      <c r="J938" s="197"/>
      <c r="K938" s="334"/>
      <c r="L938" s="197"/>
      <c r="M938" s="198"/>
      <c r="N938" s="198"/>
      <c r="O938" s="198"/>
      <c r="P938" s="198"/>
      <c r="Q938" s="198"/>
      <c r="R938" s="198"/>
      <c r="S938" s="198"/>
      <c r="T938" s="198"/>
      <c r="U938" s="218"/>
      <c r="V938" s="218"/>
      <c r="W938" s="218"/>
      <c r="X938" s="218"/>
      <c r="Y938" s="218"/>
      <c r="Z938" s="218"/>
      <c r="AA938" s="218"/>
      <c r="AB938" s="218"/>
    </row>
    <row r="939" spans="1:28" ht="17" thickBot="1" x14ac:dyDescent="0.25">
      <c r="A939" s="192"/>
      <c r="B939" s="193"/>
      <c r="C939" s="218"/>
      <c r="D939" s="193"/>
      <c r="E939" s="226"/>
      <c r="F939" s="226"/>
      <c r="G939" s="226"/>
      <c r="H939" s="195"/>
      <c r="I939" s="195"/>
      <c r="J939" s="197"/>
      <c r="K939" s="334"/>
      <c r="L939" s="197"/>
      <c r="M939" s="198"/>
      <c r="N939" s="198"/>
      <c r="O939" s="198"/>
      <c r="P939" s="198"/>
      <c r="Q939" s="198"/>
      <c r="R939" s="198"/>
      <c r="S939" s="198"/>
      <c r="T939" s="198"/>
      <c r="U939" s="218"/>
      <c r="V939" s="218"/>
      <c r="W939" s="218"/>
      <c r="X939" s="218"/>
      <c r="Y939" s="218"/>
      <c r="Z939" s="218"/>
      <c r="AA939" s="218"/>
      <c r="AB939" s="218"/>
    </row>
    <row r="940" spans="1:28" ht="17" thickBot="1" x14ac:dyDescent="0.25">
      <c r="A940" s="192"/>
      <c r="B940" s="193"/>
      <c r="C940" s="218"/>
      <c r="D940" s="193"/>
      <c r="E940" s="226"/>
      <c r="F940" s="226"/>
      <c r="G940" s="226"/>
      <c r="H940" s="195"/>
      <c r="I940" s="195"/>
      <c r="J940" s="197"/>
      <c r="K940" s="334"/>
      <c r="L940" s="197"/>
      <c r="M940" s="198"/>
      <c r="N940" s="198"/>
      <c r="O940" s="198"/>
      <c r="P940" s="198"/>
      <c r="Q940" s="198"/>
      <c r="R940" s="198"/>
      <c r="S940" s="198"/>
      <c r="T940" s="198"/>
      <c r="U940" s="218"/>
      <c r="V940" s="218"/>
      <c r="W940" s="218"/>
      <c r="X940" s="218"/>
      <c r="Y940" s="218"/>
      <c r="Z940" s="218"/>
      <c r="AA940" s="218"/>
      <c r="AB940" s="218"/>
    </row>
    <row r="941" spans="1:28" ht="17" thickBot="1" x14ac:dyDescent="0.25">
      <c r="A941" s="192"/>
      <c r="B941" s="193"/>
      <c r="C941" s="218"/>
      <c r="D941" s="193"/>
      <c r="E941" s="226"/>
      <c r="F941" s="226"/>
      <c r="G941" s="226"/>
      <c r="H941" s="195"/>
      <c r="I941" s="195"/>
      <c r="J941" s="197"/>
      <c r="K941" s="334"/>
      <c r="L941" s="197"/>
      <c r="M941" s="198"/>
      <c r="N941" s="198"/>
      <c r="O941" s="198"/>
      <c r="P941" s="198"/>
      <c r="Q941" s="198"/>
      <c r="R941" s="198"/>
      <c r="S941" s="198"/>
      <c r="T941" s="198"/>
      <c r="U941" s="218"/>
      <c r="V941" s="218"/>
      <c r="W941" s="218"/>
      <c r="X941" s="218"/>
      <c r="Y941" s="218"/>
      <c r="Z941" s="218"/>
      <c r="AA941" s="218"/>
      <c r="AB941" s="218"/>
    </row>
    <row r="942" spans="1:28" ht="17" thickBot="1" x14ac:dyDescent="0.25">
      <c r="A942" s="192"/>
      <c r="B942" s="193"/>
      <c r="C942" s="218"/>
      <c r="D942" s="193"/>
      <c r="E942" s="226"/>
      <c r="F942" s="226"/>
      <c r="G942" s="226"/>
      <c r="H942" s="195"/>
      <c r="I942" s="195"/>
      <c r="J942" s="197"/>
      <c r="K942" s="334"/>
      <c r="L942" s="197"/>
      <c r="M942" s="198"/>
      <c r="N942" s="198"/>
      <c r="O942" s="198"/>
      <c r="P942" s="198"/>
      <c r="Q942" s="198"/>
      <c r="R942" s="198"/>
      <c r="S942" s="198"/>
      <c r="T942" s="198"/>
      <c r="U942" s="218"/>
      <c r="V942" s="218"/>
      <c r="W942" s="218"/>
      <c r="X942" s="218"/>
      <c r="Y942" s="218"/>
      <c r="Z942" s="218"/>
      <c r="AA942" s="218"/>
      <c r="AB942" s="218"/>
    </row>
    <row r="943" spans="1:28" ht="17" thickBot="1" x14ac:dyDescent="0.25">
      <c r="A943" s="192"/>
      <c r="B943" s="193"/>
      <c r="C943" s="218"/>
      <c r="D943" s="193"/>
      <c r="E943" s="226"/>
      <c r="F943" s="226"/>
      <c r="G943" s="226"/>
      <c r="H943" s="195"/>
      <c r="I943" s="195"/>
      <c r="J943" s="197"/>
      <c r="K943" s="334"/>
      <c r="L943" s="197"/>
      <c r="M943" s="198"/>
      <c r="N943" s="198"/>
      <c r="O943" s="198"/>
      <c r="P943" s="198"/>
      <c r="Q943" s="198"/>
      <c r="R943" s="198"/>
      <c r="S943" s="198"/>
      <c r="T943" s="198"/>
      <c r="U943" s="218"/>
      <c r="V943" s="218"/>
      <c r="W943" s="218"/>
      <c r="X943" s="218"/>
      <c r="Y943" s="218"/>
      <c r="Z943" s="218"/>
      <c r="AA943" s="218"/>
      <c r="AB943" s="218"/>
    </row>
    <row r="944" spans="1:28" ht="17" thickBot="1" x14ac:dyDescent="0.25">
      <c r="A944" s="192"/>
      <c r="B944" s="193"/>
      <c r="C944" s="218"/>
      <c r="D944" s="193"/>
      <c r="E944" s="226"/>
      <c r="F944" s="226"/>
      <c r="G944" s="226"/>
      <c r="H944" s="195"/>
      <c r="I944" s="195"/>
      <c r="J944" s="197"/>
      <c r="K944" s="334"/>
      <c r="L944" s="197"/>
      <c r="M944" s="198"/>
      <c r="N944" s="198"/>
      <c r="O944" s="198"/>
      <c r="P944" s="198"/>
      <c r="Q944" s="198"/>
      <c r="R944" s="198"/>
      <c r="S944" s="198"/>
      <c r="T944" s="198"/>
      <c r="U944" s="218"/>
      <c r="V944" s="218"/>
      <c r="W944" s="218"/>
      <c r="X944" s="218"/>
      <c r="Y944" s="218"/>
      <c r="Z944" s="218"/>
      <c r="AA944" s="218"/>
      <c r="AB944" s="218"/>
    </row>
    <row r="945" spans="1:28" ht="17" thickBot="1" x14ac:dyDescent="0.25">
      <c r="A945" s="192"/>
      <c r="B945" s="193"/>
      <c r="C945" s="218"/>
      <c r="D945" s="193"/>
      <c r="E945" s="226"/>
      <c r="F945" s="226"/>
      <c r="G945" s="226"/>
      <c r="H945" s="195"/>
      <c r="I945" s="195"/>
      <c r="J945" s="197"/>
      <c r="K945" s="334"/>
      <c r="L945" s="197"/>
      <c r="M945" s="198"/>
      <c r="N945" s="198"/>
      <c r="O945" s="198"/>
      <c r="P945" s="198"/>
      <c r="Q945" s="198"/>
      <c r="R945" s="198"/>
      <c r="S945" s="198"/>
      <c r="T945" s="198"/>
      <c r="U945" s="218"/>
      <c r="V945" s="218"/>
      <c r="W945" s="218"/>
      <c r="X945" s="218"/>
      <c r="Y945" s="218"/>
      <c r="Z945" s="218"/>
      <c r="AA945" s="218"/>
      <c r="AB945" s="218"/>
    </row>
    <row r="946" spans="1:28" ht="17" thickBot="1" x14ac:dyDescent="0.25">
      <c r="A946" s="192"/>
      <c r="B946" s="193"/>
      <c r="C946" s="218"/>
      <c r="D946" s="193"/>
      <c r="E946" s="226"/>
      <c r="F946" s="226"/>
      <c r="G946" s="226"/>
      <c r="H946" s="195"/>
      <c r="I946" s="195"/>
      <c r="J946" s="197"/>
      <c r="K946" s="334"/>
      <c r="L946" s="197"/>
      <c r="M946" s="198"/>
      <c r="N946" s="198"/>
      <c r="O946" s="198"/>
      <c r="P946" s="198"/>
      <c r="Q946" s="198"/>
      <c r="R946" s="198"/>
      <c r="S946" s="198"/>
      <c r="T946" s="198"/>
      <c r="U946" s="218"/>
      <c r="V946" s="218"/>
      <c r="W946" s="218"/>
      <c r="X946" s="218"/>
      <c r="Y946" s="218"/>
      <c r="Z946" s="218"/>
      <c r="AA946" s="218"/>
      <c r="AB946" s="218"/>
    </row>
    <row r="947" spans="1:28" ht="17" thickBot="1" x14ac:dyDescent="0.25">
      <c r="A947" s="192"/>
      <c r="B947" s="193"/>
      <c r="C947" s="218"/>
      <c r="D947" s="193"/>
      <c r="E947" s="226"/>
      <c r="F947" s="226"/>
      <c r="G947" s="226"/>
      <c r="H947" s="195"/>
      <c r="I947" s="195"/>
      <c r="J947" s="197"/>
      <c r="K947" s="334"/>
      <c r="L947" s="197"/>
      <c r="M947" s="198"/>
      <c r="N947" s="198"/>
      <c r="O947" s="198"/>
      <c r="P947" s="198"/>
      <c r="Q947" s="198"/>
      <c r="R947" s="198"/>
      <c r="S947" s="198"/>
      <c r="T947" s="198"/>
      <c r="U947" s="218"/>
      <c r="V947" s="218"/>
      <c r="W947" s="218"/>
      <c r="X947" s="218"/>
      <c r="Y947" s="218"/>
      <c r="Z947" s="218"/>
      <c r="AA947" s="218"/>
      <c r="AB947" s="218"/>
    </row>
    <row r="948" spans="1:28" ht="17" thickBot="1" x14ac:dyDescent="0.25">
      <c r="A948" s="192"/>
      <c r="B948" s="193"/>
      <c r="C948" s="218"/>
      <c r="D948" s="193"/>
      <c r="E948" s="226"/>
      <c r="F948" s="226"/>
      <c r="G948" s="226"/>
      <c r="H948" s="195"/>
      <c r="I948" s="195"/>
      <c r="J948" s="197"/>
      <c r="K948" s="334"/>
      <c r="L948" s="197"/>
      <c r="M948" s="198"/>
      <c r="N948" s="198"/>
      <c r="O948" s="198"/>
      <c r="P948" s="198"/>
      <c r="Q948" s="198"/>
      <c r="R948" s="198"/>
      <c r="S948" s="198"/>
      <c r="T948" s="198"/>
      <c r="U948" s="218"/>
      <c r="V948" s="218"/>
      <c r="W948" s="218"/>
      <c r="X948" s="218"/>
      <c r="Y948" s="218"/>
      <c r="Z948" s="218"/>
      <c r="AA948" s="218"/>
      <c r="AB948" s="218"/>
    </row>
    <row r="949" spans="1:28" ht="17" thickBot="1" x14ac:dyDescent="0.25">
      <c r="A949" s="192"/>
      <c r="B949" s="193"/>
      <c r="C949" s="218"/>
      <c r="D949" s="193"/>
      <c r="E949" s="226"/>
      <c r="F949" s="226"/>
      <c r="G949" s="226"/>
      <c r="H949" s="195"/>
      <c r="I949" s="195"/>
      <c r="J949" s="197"/>
      <c r="K949" s="334"/>
      <c r="L949" s="197"/>
      <c r="M949" s="198"/>
      <c r="N949" s="198"/>
      <c r="O949" s="198"/>
      <c r="P949" s="198"/>
      <c r="Q949" s="198"/>
      <c r="R949" s="198"/>
      <c r="S949" s="198"/>
      <c r="T949" s="198"/>
      <c r="U949" s="218"/>
      <c r="V949" s="218"/>
      <c r="W949" s="218"/>
      <c r="X949" s="218"/>
      <c r="Y949" s="218"/>
      <c r="Z949" s="218"/>
      <c r="AA949" s="218"/>
      <c r="AB949" s="218"/>
    </row>
    <row r="950" spans="1:28" ht="17" thickBot="1" x14ac:dyDescent="0.25">
      <c r="A950" s="192"/>
      <c r="B950" s="193"/>
      <c r="C950" s="218"/>
      <c r="D950" s="193"/>
      <c r="E950" s="226"/>
      <c r="F950" s="226"/>
      <c r="G950" s="226"/>
      <c r="H950" s="195"/>
      <c r="I950" s="195"/>
      <c r="J950" s="197"/>
      <c r="K950" s="334"/>
      <c r="L950" s="197"/>
      <c r="M950" s="198"/>
      <c r="N950" s="198"/>
      <c r="O950" s="198"/>
      <c r="P950" s="198"/>
      <c r="Q950" s="198"/>
      <c r="R950" s="198"/>
      <c r="S950" s="198"/>
      <c r="T950" s="198"/>
      <c r="U950" s="218"/>
      <c r="V950" s="218"/>
      <c r="W950" s="218"/>
      <c r="X950" s="218"/>
      <c r="Y950" s="218"/>
      <c r="Z950" s="218"/>
      <c r="AA950" s="218"/>
      <c r="AB950" s="218"/>
    </row>
    <row r="951" spans="1:28" ht="17" thickBot="1" x14ac:dyDescent="0.25">
      <c r="A951" s="192"/>
      <c r="B951" s="193"/>
      <c r="C951" s="218"/>
      <c r="D951" s="193"/>
      <c r="E951" s="226"/>
      <c r="F951" s="226"/>
      <c r="G951" s="226"/>
      <c r="H951" s="195"/>
      <c r="I951" s="195"/>
      <c r="J951" s="197"/>
      <c r="K951" s="334"/>
      <c r="L951" s="197"/>
      <c r="M951" s="198"/>
      <c r="N951" s="198"/>
      <c r="O951" s="198"/>
      <c r="P951" s="198"/>
      <c r="Q951" s="198"/>
      <c r="R951" s="198"/>
      <c r="S951" s="198"/>
      <c r="T951" s="198"/>
      <c r="U951" s="218"/>
      <c r="V951" s="218"/>
      <c r="W951" s="218"/>
      <c r="X951" s="218"/>
      <c r="Y951" s="218"/>
      <c r="Z951" s="218"/>
      <c r="AA951" s="218"/>
      <c r="AB951" s="218"/>
    </row>
    <row r="952" spans="1:28" ht="17" thickBot="1" x14ac:dyDescent="0.25">
      <c r="A952" s="192"/>
      <c r="B952" s="193"/>
      <c r="C952" s="218"/>
      <c r="D952" s="193"/>
      <c r="E952" s="226"/>
      <c r="F952" s="226"/>
      <c r="G952" s="226"/>
      <c r="H952" s="195"/>
      <c r="I952" s="195"/>
      <c r="J952" s="197"/>
      <c r="K952" s="334"/>
      <c r="L952" s="197"/>
      <c r="M952" s="198"/>
      <c r="N952" s="198"/>
      <c r="O952" s="198"/>
      <c r="P952" s="198"/>
      <c r="Q952" s="198"/>
      <c r="R952" s="198"/>
      <c r="S952" s="198"/>
      <c r="T952" s="198"/>
      <c r="U952" s="218"/>
      <c r="V952" s="218"/>
      <c r="W952" s="218"/>
      <c r="X952" s="218"/>
      <c r="Y952" s="218"/>
      <c r="Z952" s="218"/>
      <c r="AA952" s="218"/>
      <c r="AB952" s="218"/>
    </row>
    <row r="953" spans="1:28" ht="17" thickBot="1" x14ac:dyDescent="0.25">
      <c r="A953" s="192"/>
      <c r="B953" s="193"/>
      <c r="C953" s="218"/>
      <c r="D953" s="193"/>
      <c r="E953" s="226"/>
      <c r="F953" s="226"/>
      <c r="G953" s="226"/>
      <c r="H953" s="195"/>
      <c r="I953" s="195"/>
      <c r="J953" s="197"/>
      <c r="K953" s="334"/>
      <c r="L953" s="197"/>
      <c r="M953" s="198"/>
      <c r="N953" s="198"/>
      <c r="O953" s="198"/>
      <c r="P953" s="198"/>
      <c r="Q953" s="198"/>
      <c r="R953" s="198"/>
      <c r="S953" s="198"/>
      <c r="T953" s="198"/>
      <c r="U953" s="218"/>
      <c r="V953" s="218"/>
      <c r="W953" s="218"/>
      <c r="X953" s="218"/>
      <c r="Y953" s="218"/>
      <c r="Z953" s="218"/>
      <c r="AA953" s="218"/>
      <c r="AB953" s="218"/>
    </row>
    <row r="954" spans="1:28" ht="17" thickBot="1" x14ac:dyDescent="0.25">
      <c r="A954" s="192"/>
      <c r="B954" s="193"/>
      <c r="C954" s="218"/>
      <c r="D954" s="193"/>
      <c r="E954" s="226"/>
      <c r="F954" s="226"/>
      <c r="G954" s="226"/>
      <c r="H954" s="195"/>
      <c r="I954" s="195"/>
      <c r="J954" s="197"/>
      <c r="K954" s="334"/>
      <c r="L954" s="197"/>
      <c r="M954" s="198"/>
      <c r="N954" s="198"/>
      <c r="O954" s="198"/>
      <c r="P954" s="198"/>
      <c r="Q954" s="198"/>
      <c r="R954" s="198"/>
      <c r="S954" s="198"/>
      <c r="T954" s="198"/>
      <c r="U954" s="218"/>
      <c r="V954" s="218"/>
      <c r="W954" s="218"/>
      <c r="X954" s="218"/>
      <c r="Y954" s="218"/>
      <c r="Z954" s="218"/>
      <c r="AA954" s="218"/>
      <c r="AB954" s="218"/>
    </row>
    <row r="955" spans="1:28" ht="17" thickBot="1" x14ac:dyDescent="0.25">
      <c r="A955" s="192"/>
      <c r="B955" s="193"/>
      <c r="C955" s="218"/>
      <c r="D955" s="193"/>
      <c r="E955" s="226"/>
      <c r="F955" s="226"/>
      <c r="G955" s="226"/>
      <c r="H955" s="195"/>
      <c r="I955" s="195"/>
      <c r="J955" s="197"/>
      <c r="K955" s="334"/>
      <c r="L955" s="197"/>
      <c r="M955" s="198"/>
      <c r="N955" s="198"/>
      <c r="O955" s="198"/>
      <c r="P955" s="198"/>
      <c r="Q955" s="198"/>
      <c r="R955" s="198"/>
      <c r="S955" s="198"/>
      <c r="T955" s="198"/>
      <c r="U955" s="218"/>
      <c r="V955" s="218"/>
      <c r="W955" s="218"/>
      <c r="X955" s="218"/>
      <c r="Y955" s="218"/>
      <c r="Z955" s="218"/>
      <c r="AA955" s="218"/>
      <c r="AB955" s="218"/>
    </row>
    <row r="956" spans="1:28" ht="17" thickBot="1" x14ac:dyDescent="0.25">
      <c r="A956" s="192"/>
      <c r="B956" s="193"/>
      <c r="C956" s="218"/>
      <c r="D956" s="193"/>
      <c r="E956" s="226"/>
      <c r="F956" s="226"/>
      <c r="G956" s="226"/>
      <c r="H956" s="195"/>
      <c r="I956" s="195"/>
      <c r="J956" s="197"/>
      <c r="K956" s="334"/>
      <c r="L956" s="197"/>
      <c r="M956" s="198"/>
      <c r="N956" s="198"/>
      <c r="O956" s="198"/>
      <c r="P956" s="198"/>
      <c r="Q956" s="198"/>
      <c r="R956" s="198"/>
      <c r="S956" s="198"/>
      <c r="T956" s="198"/>
      <c r="U956" s="218"/>
      <c r="V956" s="218"/>
      <c r="W956" s="218"/>
      <c r="X956" s="218"/>
      <c r="Y956" s="218"/>
      <c r="Z956" s="218"/>
      <c r="AA956" s="218"/>
      <c r="AB956" s="218"/>
    </row>
    <row r="957" spans="1:28" ht="17" thickBot="1" x14ac:dyDescent="0.25">
      <c r="A957" s="192"/>
      <c r="B957" s="193"/>
      <c r="C957" s="218"/>
      <c r="D957" s="193"/>
      <c r="E957" s="226"/>
      <c r="F957" s="226"/>
      <c r="G957" s="226"/>
      <c r="H957" s="195"/>
      <c r="I957" s="195"/>
      <c r="J957" s="197"/>
      <c r="K957" s="334"/>
      <c r="L957" s="197"/>
      <c r="M957" s="198"/>
      <c r="N957" s="198"/>
      <c r="O957" s="198"/>
      <c r="P957" s="198"/>
      <c r="Q957" s="198"/>
      <c r="R957" s="198"/>
      <c r="S957" s="198"/>
      <c r="T957" s="198"/>
      <c r="U957" s="218"/>
      <c r="V957" s="218"/>
      <c r="W957" s="218"/>
      <c r="X957" s="218"/>
      <c r="Y957" s="218"/>
      <c r="Z957" s="218"/>
      <c r="AA957" s="218"/>
      <c r="AB957" s="218"/>
    </row>
    <row r="958" spans="1:28" ht="17" thickBot="1" x14ac:dyDescent="0.25">
      <c r="A958" s="192"/>
      <c r="B958" s="193"/>
      <c r="C958" s="218"/>
      <c r="D958" s="193"/>
      <c r="E958" s="226"/>
      <c r="F958" s="226"/>
      <c r="G958" s="226"/>
      <c r="H958" s="195"/>
      <c r="I958" s="195"/>
      <c r="J958" s="197"/>
      <c r="K958" s="334"/>
      <c r="L958" s="197"/>
      <c r="M958" s="198"/>
      <c r="N958" s="198"/>
      <c r="O958" s="198"/>
      <c r="P958" s="198"/>
      <c r="Q958" s="198"/>
      <c r="R958" s="198"/>
      <c r="S958" s="198"/>
      <c r="T958" s="198"/>
      <c r="U958" s="218"/>
      <c r="V958" s="218"/>
      <c r="W958" s="218"/>
      <c r="X958" s="218"/>
      <c r="Y958" s="218"/>
      <c r="Z958" s="218"/>
      <c r="AA958" s="218"/>
      <c r="AB958" s="218"/>
    </row>
    <row r="959" spans="1:28" ht="17" thickBot="1" x14ac:dyDescent="0.25">
      <c r="A959" s="192"/>
      <c r="B959" s="193"/>
      <c r="C959" s="218"/>
      <c r="D959" s="193"/>
      <c r="E959" s="226"/>
      <c r="F959" s="226"/>
      <c r="G959" s="226"/>
      <c r="H959" s="195"/>
      <c r="I959" s="195"/>
      <c r="J959" s="197"/>
      <c r="K959" s="334"/>
      <c r="L959" s="197"/>
      <c r="M959" s="198"/>
      <c r="N959" s="198"/>
      <c r="O959" s="198"/>
      <c r="P959" s="198"/>
      <c r="Q959" s="198"/>
      <c r="R959" s="198"/>
      <c r="S959" s="198"/>
      <c r="T959" s="198"/>
      <c r="U959" s="218"/>
      <c r="V959" s="218"/>
      <c r="W959" s="218"/>
      <c r="X959" s="218"/>
      <c r="Y959" s="218"/>
      <c r="Z959" s="218"/>
      <c r="AA959" s="218"/>
      <c r="AB959" s="218"/>
    </row>
    <row r="960" spans="1:28" ht="17" thickBot="1" x14ac:dyDescent="0.25">
      <c r="A960" s="192"/>
      <c r="B960" s="193"/>
      <c r="C960" s="218"/>
      <c r="D960" s="193"/>
      <c r="E960" s="226"/>
      <c r="F960" s="226"/>
      <c r="G960" s="226"/>
      <c r="H960" s="195"/>
      <c r="I960" s="195"/>
      <c r="J960" s="197"/>
      <c r="K960" s="334"/>
      <c r="L960" s="197"/>
      <c r="M960" s="198"/>
      <c r="N960" s="198"/>
      <c r="O960" s="198"/>
      <c r="P960" s="198"/>
      <c r="Q960" s="198"/>
      <c r="R960" s="198"/>
      <c r="S960" s="198"/>
      <c r="T960" s="198"/>
      <c r="U960" s="218"/>
      <c r="V960" s="218"/>
      <c r="W960" s="218"/>
      <c r="X960" s="218"/>
      <c r="Y960" s="218"/>
      <c r="Z960" s="218"/>
      <c r="AA960" s="218"/>
      <c r="AB960" s="218"/>
    </row>
    <row r="961" spans="1:28" ht="17" thickBot="1" x14ac:dyDescent="0.25">
      <c r="A961" s="192"/>
      <c r="B961" s="193"/>
      <c r="C961" s="218"/>
      <c r="D961" s="193"/>
      <c r="E961" s="226"/>
      <c r="F961" s="226"/>
      <c r="G961" s="226"/>
      <c r="H961" s="195"/>
      <c r="I961" s="195"/>
      <c r="J961" s="197"/>
      <c r="K961" s="334"/>
      <c r="L961" s="197"/>
      <c r="M961" s="198"/>
      <c r="N961" s="198"/>
      <c r="O961" s="198"/>
      <c r="P961" s="198"/>
      <c r="Q961" s="198"/>
      <c r="R961" s="198"/>
      <c r="S961" s="198"/>
      <c r="T961" s="198"/>
      <c r="U961" s="218"/>
      <c r="V961" s="218"/>
      <c r="W961" s="218"/>
      <c r="X961" s="218"/>
      <c r="Y961" s="218"/>
      <c r="Z961" s="218"/>
      <c r="AA961" s="218"/>
      <c r="AB961" s="218"/>
    </row>
    <row r="962" spans="1:28" ht="17" thickBot="1" x14ac:dyDescent="0.25">
      <c r="A962" s="192"/>
      <c r="B962" s="193"/>
      <c r="C962" s="218"/>
      <c r="D962" s="193"/>
      <c r="E962" s="226"/>
      <c r="F962" s="226"/>
      <c r="G962" s="226"/>
      <c r="H962" s="195"/>
      <c r="I962" s="195"/>
      <c r="J962" s="197"/>
      <c r="K962" s="334"/>
      <c r="L962" s="197"/>
      <c r="M962" s="198"/>
      <c r="N962" s="198"/>
      <c r="O962" s="198"/>
      <c r="P962" s="198"/>
      <c r="Q962" s="198"/>
      <c r="R962" s="198"/>
      <c r="S962" s="198"/>
      <c r="T962" s="198"/>
      <c r="U962" s="218"/>
      <c r="V962" s="218"/>
      <c r="W962" s="218"/>
      <c r="X962" s="218"/>
      <c r="Y962" s="218"/>
      <c r="Z962" s="218"/>
      <c r="AA962" s="218"/>
      <c r="AB962" s="218"/>
    </row>
    <row r="963" spans="1:28" ht="17" thickBot="1" x14ac:dyDescent="0.25">
      <c r="A963" s="192"/>
      <c r="B963" s="193"/>
      <c r="C963" s="218"/>
      <c r="D963" s="193"/>
      <c r="E963" s="226"/>
      <c r="F963" s="226"/>
      <c r="G963" s="226"/>
      <c r="H963" s="195"/>
      <c r="I963" s="195"/>
      <c r="J963" s="197"/>
      <c r="K963" s="334"/>
      <c r="L963" s="197"/>
      <c r="M963" s="198"/>
      <c r="N963" s="198"/>
      <c r="O963" s="198"/>
      <c r="P963" s="198"/>
      <c r="Q963" s="198"/>
      <c r="R963" s="198"/>
      <c r="S963" s="198"/>
      <c r="T963" s="198"/>
      <c r="U963" s="218"/>
      <c r="V963" s="218"/>
      <c r="W963" s="218"/>
      <c r="X963" s="218"/>
      <c r="Y963" s="218"/>
      <c r="Z963" s="218"/>
      <c r="AA963" s="218"/>
      <c r="AB963" s="218"/>
    </row>
    <row r="964" spans="1:28" ht="17" thickBot="1" x14ac:dyDescent="0.25">
      <c r="A964" s="192"/>
      <c r="B964" s="193"/>
      <c r="C964" s="218"/>
      <c r="D964" s="193"/>
      <c r="E964" s="226"/>
      <c r="F964" s="226"/>
      <c r="G964" s="226"/>
      <c r="H964" s="195"/>
      <c r="I964" s="195"/>
      <c r="J964" s="197"/>
      <c r="K964" s="334"/>
      <c r="L964" s="197"/>
      <c r="M964" s="198"/>
      <c r="N964" s="198"/>
      <c r="O964" s="198"/>
      <c r="P964" s="198"/>
      <c r="Q964" s="198"/>
      <c r="R964" s="198"/>
      <c r="S964" s="198"/>
      <c r="T964" s="198"/>
      <c r="U964" s="218"/>
      <c r="V964" s="218"/>
      <c r="W964" s="218"/>
      <c r="X964" s="218"/>
      <c r="Y964" s="218"/>
      <c r="Z964" s="218"/>
      <c r="AA964" s="218"/>
      <c r="AB964" s="218"/>
    </row>
    <row r="965" spans="1:28" ht="17" thickBot="1" x14ac:dyDescent="0.25">
      <c r="A965" s="192"/>
      <c r="B965" s="193"/>
      <c r="C965" s="218"/>
      <c r="D965" s="193"/>
      <c r="E965" s="226"/>
      <c r="F965" s="226"/>
      <c r="G965" s="226"/>
      <c r="H965" s="195"/>
      <c r="I965" s="195"/>
      <c r="J965" s="197"/>
      <c r="K965" s="334"/>
      <c r="L965" s="197"/>
      <c r="M965" s="198"/>
      <c r="N965" s="198"/>
      <c r="O965" s="198"/>
      <c r="P965" s="198"/>
      <c r="Q965" s="198"/>
      <c r="R965" s="198"/>
      <c r="S965" s="198"/>
      <c r="T965" s="198"/>
      <c r="U965" s="218"/>
      <c r="V965" s="218"/>
      <c r="W965" s="218"/>
      <c r="X965" s="218"/>
      <c r="Y965" s="218"/>
      <c r="Z965" s="218"/>
      <c r="AA965" s="218"/>
      <c r="AB965" s="218"/>
    </row>
    <row r="966" spans="1:28" ht="17" thickBot="1" x14ac:dyDescent="0.25">
      <c r="A966" s="192"/>
      <c r="B966" s="193"/>
      <c r="C966" s="218"/>
      <c r="D966" s="193"/>
      <c r="E966" s="226"/>
      <c r="F966" s="226"/>
      <c r="G966" s="226"/>
      <c r="H966" s="195"/>
      <c r="I966" s="195"/>
      <c r="J966" s="197"/>
      <c r="K966" s="334"/>
      <c r="L966" s="197"/>
      <c r="M966" s="198"/>
      <c r="N966" s="198"/>
      <c r="O966" s="198"/>
      <c r="P966" s="198"/>
      <c r="Q966" s="198"/>
      <c r="R966" s="198"/>
      <c r="S966" s="198"/>
      <c r="T966" s="198"/>
      <c r="U966" s="218"/>
      <c r="V966" s="218"/>
      <c r="W966" s="218"/>
      <c r="X966" s="218"/>
      <c r="Y966" s="218"/>
      <c r="Z966" s="218"/>
      <c r="AA966" s="218"/>
      <c r="AB966" s="218"/>
    </row>
    <row r="967" spans="1:28" ht="17" thickBot="1" x14ac:dyDescent="0.25">
      <c r="A967" s="192"/>
      <c r="B967" s="193"/>
      <c r="C967" s="218"/>
      <c r="D967" s="193"/>
      <c r="E967" s="226"/>
      <c r="F967" s="226"/>
      <c r="G967" s="226"/>
      <c r="H967" s="195"/>
      <c r="I967" s="195"/>
      <c r="J967" s="197"/>
      <c r="K967" s="334"/>
      <c r="L967" s="197"/>
      <c r="M967" s="198"/>
      <c r="N967" s="198"/>
      <c r="O967" s="198"/>
      <c r="P967" s="198"/>
      <c r="Q967" s="198"/>
      <c r="R967" s="198"/>
      <c r="S967" s="198"/>
      <c r="T967" s="198"/>
      <c r="U967" s="218"/>
      <c r="V967" s="218"/>
      <c r="W967" s="218"/>
      <c r="X967" s="218"/>
      <c r="Y967" s="218"/>
      <c r="Z967" s="218"/>
      <c r="AA967" s="218"/>
      <c r="AB967" s="218"/>
    </row>
    <row r="968" spans="1:28" ht="17" thickBot="1" x14ac:dyDescent="0.25">
      <c r="A968" s="192"/>
      <c r="B968" s="193"/>
      <c r="C968" s="218"/>
      <c r="D968" s="193"/>
      <c r="E968" s="226"/>
      <c r="F968" s="226"/>
      <c r="G968" s="226"/>
      <c r="H968" s="195"/>
      <c r="I968" s="195"/>
      <c r="J968" s="197"/>
      <c r="K968" s="334"/>
      <c r="L968" s="197"/>
      <c r="M968" s="198"/>
      <c r="N968" s="198"/>
      <c r="O968" s="198"/>
      <c r="P968" s="198"/>
      <c r="Q968" s="198"/>
      <c r="R968" s="198"/>
      <c r="S968" s="198"/>
      <c r="T968" s="198"/>
      <c r="U968" s="218"/>
      <c r="V968" s="218"/>
      <c r="W968" s="218"/>
      <c r="X968" s="218"/>
      <c r="Y968" s="218"/>
      <c r="Z968" s="218"/>
      <c r="AA968" s="218"/>
      <c r="AB968" s="218"/>
    </row>
    <row r="969" spans="1:28" ht="17" thickBot="1" x14ac:dyDescent="0.25">
      <c r="A969" s="192"/>
      <c r="B969" s="193"/>
      <c r="C969" s="218"/>
      <c r="D969" s="193"/>
      <c r="E969" s="226"/>
      <c r="F969" s="226"/>
      <c r="G969" s="226"/>
      <c r="H969" s="195"/>
      <c r="I969" s="195"/>
      <c r="J969" s="197"/>
      <c r="K969" s="334"/>
      <c r="L969" s="197"/>
      <c r="M969" s="198"/>
      <c r="N969" s="198"/>
      <c r="O969" s="198"/>
      <c r="P969" s="198"/>
      <c r="Q969" s="198"/>
      <c r="R969" s="198"/>
      <c r="S969" s="198"/>
      <c r="T969" s="198"/>
      <c r="U969" s="218"/>
      <c r="V969" s="218"/>
      <c r="W969" s="218"/>
      <c r="X969" s="218"/>
      <c r="Y969" s="218"/>
      <c r="Z969" s="218"/>
      <c r="AA969" s="218"/>
      <c r="AB969" s="218"/>
    </row>
    <row r="970" spans="1:28" ht="17" thickBot="1" x14ac:dyDescent="0.25">
      <c r="A970" s="192"/>
      <c r="B970" s="193"/>
      <c r="C970" s="218"/>
      <c r="D970" s="193"/>
      <c r="E970" s="226"/>
      <c r="F970" s="226"/>
      <c r="G970" s="226"/>
      <c r="H970" s="195"/>
      <c r="I970" s="195"/>
      <c r="J970" s="197"/>
      <c r="K970" s="334"/>
      <c r="L970" s="197"/>
      <c r="M970" s="198"/>
      <c r="N970" s="198"/>
      <c r="O970" s="198"/>
      <c r="P970" s="198"/>
      <c r="Q970" s="198"/>
      <c r="R970" s="198"/>
      <c r="S970" s="198"/>
      <c r="T970" s="198"/>
      <c r="U970" s="218"/>
      <c r="V970" s="218"/>
      <c r="W970" s="218"/>
      <c r="X970" s="218"/>
      <c r="Y970" s="218"/>
      <c r="Z970" s="218"/>
      <c r="AA970" s="218"/>
      <c r="AB970" s="218"/>
    </row>
    <row r="971" spans="1:28" ht="17" thickBot="1" x14ac:dyDescent="0.25">
      <c r="A971" s="192"/>
      <c r="B971" s="193"/>
      <c r="C971" s="218"/>
      <c r="D971" s="193"/>
      <c r="E971" s="226"/>
      <c r="F971" s="226"/>
      <c r="G971" s="226"/>
      <c r="H971" s="195"/>
      <c r="I971" s="195"/>
      <c r="J971" s="197"/>
      <c r="K971" s="334"/>
      <c r="L971" s="197"/>
      <c r="M971" s="198"/>
      <c r="N971" s="198"/>
      <c r="O971" s="198"/>
      <c r="P971" s="198"/>
      <c r="Q971" s="198"/>
      <c r="R971" s="198"/>
      <c r="S971" s="198"/>
      <c r="T971" s="198"/>
      <c r="U971" s="218"/>
      <c r="V971" s="218"/>
      <c r="W971" s="218"/>
      <c r="X971" s="218"/>
      <c r="Y971" s="218"/>
      <c r="Z971" s="218"/>
      <c r="AA971" s="218"/>
      <c r="AB971" s="218"/>
    </row>
    <row r="972" spans="1:28" ht="17" thickBot="1" x14ac:dyDescent="0.25">
      <c r="A972" s="192"/>
      <c r="B972" s="193"/>
      <c r="C972" s="218"/>
      <c r="D972" s="193"/>
      <c r="E972" s="226"/>
      <c r="F972" s="226"/>
      <c r="G972" s="226"/>
      <c r="H972" s="195"/>
      <c r="I972" s="195"/>
      <c r="J972" s="197"/>
      <c r="K972" s="334"/>
      <c r="L972" s="197"/>
      <c r="M972" s="198"/>
      <c r="N972" s="198"/>
      <c r="O972" s="198"/>
      <c r="P972" s="198"/>
      <c r="Q972" s="198"/>
      <c r="R972" s="198"/>
      <c r="S972" s="198"/>
      <c r="T972" s="198"/>
      <c r="U972" s="218"/>
      <c r="V972" s="218"/>
      <c r="W972" s="218"/>
      <c r="X972" s="218"/>
      <c r="Y972" s="218"/>
      <c r="Z972" s="218"/>
      <c r="AA972" s="218"/>
      <c r="AB972" s="218"/>
    </row>
    <row r="973" spans="1:28" ht="17" thickBot="1" x14ac:dyDescent="0.25">
      <c r="A973" s="192"/>
      <c r="B973" s="193"/>
      <c r="C973" s="218"/>
      <c r="D973" s="193"/>
      <c r="E973" s="226"/>
      <c r="F973" s="226"/>
      <c r="G973" s="226"/>
      <c r="H973" s="195"/>
      <c r="I973" s="195"/>
      <c r="J973" s="197"/>
      <c r="K973" s="334"/>
      <c r="L973" s="197"/>
      <c r="M973" s="198"/>
      <c r="N973" s="198"/>
      <c r="O973" s="198"/>
      <c r="P973" s="198"/>
      <c r="Q973" s="198"/>
      <c r="R973" s="198"/>
      <c r="S973" s="198"/>
      <c r="T973" s="198"/>
      <c r="U973" s="218"/>
      <c r="V973" s="218"/>
      <c r="W973" s="218"/>
      <c r="X973" s="218"/>
      <c r="Y973" s="218"/>
      <c r="Z973" s="218"/>
      <c r="AA973" s="218"/>
      <c r="AB973" s="218"/>
    </row>
    <row r="974" spans="1:28" ht="17" thickBot="1" x14ac:dyDescent="0.25">
      <c r="A974" s="192"/>
      <c r="B974" s="193"/>
      <c r="C974" s="218"/>
      <c r="D974" s="193"/>
      <c r="E974" s="226"/>
      <c r="F974" s="226"/>
      <c r="G974" s="226"/>
      <c r="H974" s="195"/>
      <c r="I974" s="195"/>
      <c r="J974" s="197"/>
      <c r="K974" s="334"/>
      <c r="L974" s="197"/>
      <c r="M974" s="198"/>
      <c r="N974" s="198"/>
      <c r="O974" s="198"/>
      <c r="P974" s="198"/>
      <c r="Q974" s="198"/>
      <c r="R974" s="198"/>
      <c r="S974" s="198"/>
      <c r="T974" s="198"/>
      <c r="U974" s="218"/>
      <c r="V974" s="218"/>
      <c r="W974" s="218"/>
      <c r="X974" s="218"/>
      <c r="Y974" s="218"/>
      <c r="Z974" s="218"/>
      <c r="AA974" s="218"/>
      <c r="AB974" s="218"/>
    </row>
    <row r="975" spans="1:28" ht="17" thickBot="1" x14ac:dyDescent="0.25">
      <c r="A975" s="192"/>
      <c r="B975" s="193"/>
      <c r="C975" s="218"/>
      <c r="D975" s="193"/>
      <c r="E975" s="226"/>
      <c r="F975" s="226"/>
      <c r="G975" s="226"/>
      <c r="H975" s="195"/>
      <c r="I975" s="195"/>
      <c r="J975" s="197"/>
      <c r="K975" s="334"/>
      <c r="L975" s="197"/>
      <c r="M975" s="198"/>
      <c r="N975" s="198"/>
      <c r="O975" s="198"/>
      <c r="P975" s="198"/>
      <c r="Q975" s="198"/>
      <c r="R975" s="198"/>
      <c r="S975" s="198"/>
      <c r="T975" s="198"/>
      <c r="U975" s="218"/>
      <c r="V975" s="218"/>
      <c r="W975" s="218"/>
      <c r="X975" s="218"/>
      <c r="Y975" s="218"/>
      <c r="Z975" s="218"/>
      <c r="AA975" s="218"/>
      <c r="AB975" s="218"/>
    </row>
    <row r="976" spans="1:28" ht="17" thickBot="1" x14ac:dyDescent="0.25">
      <c r="A976" s="192"/>
      <c r="B976" s="193"/>
      <c r="C976" s="218"/>
      <c r="D976" s="193"/>
      <c r="E976" s="226"/>
      <c r="F976" s="226"/>
      <c r="G976" s="226"/>
      <c r="H976" s="195"/>
      <c r="I976" s="195"/>
      <c r="J976" s="197"/>
      <c r="K976" s="334"/>
      <c r="L976" s="197"/>
      <c r="M976" s="198"/>
      <c r="N976" s="198"/>
      <c r="O976" s="198"/>
      <c r="P976" s="198"/>
      <c r="Q976" s="198"/>
      <c r="R976" s="198"/>
      <c r="S976" s="198"/>
      <c r="T976" s="198"/>
      <c r="U976" s="218"/>
      <c r="V976" s="218"/>
      <c r="W976" s="218"/>
      <c r="X976" s="218"/>
      <c r="Y976" s="218"/>
      <c r="Z976" s="218"/>
      <c r="AA976" s="218"/>
      <c r="AB976" s="218"/>
    </row>
    <row r="977" spans="1:28" ht="17" thickBot="1" x14ac:dyDescent="0.25">
      <c r="A977" s="192"/>
      <c r="B977" s="193"/>
      <c r="C977" s="218"/>
      <c r="D977" s="193"/>
      <c r="E977" s="226"/>
      <c r="F977" s="226"/>
      <c r="G977" s="226"/>
      <c r="H977" s="195"/>
      <c r="I977" s="195"/>
      <c r="J977" s="197"/>
      <c r="K977" s="334"/>
      <c r="L977" s="197"/>
      <c r="M977" s="198"/>
      <c r="N977" s="198"/>
      <c r="O977" s="198"/>
      <c r="P977" s="198"/>
      <c r="Q977" s="198"/>
      <c r="R977" s="198"/>
      <c r="S977" s="198"/>
      <c r="T977" s="198"/>
      <c r="U977" s="218"/>
      <c r="V977" s="218"/>
      <c r="W977" s="218"/>
      <c r="X977" s="218"/>
      <c r="Y977" s="218"/>
      <c r="Z977" s="218"/>
      <c r="AA977" s="218"/>
      <c r="AB977" s="218"/>
    </row>
    <row r="978" spans="1:28" ht="17" thickBot="1" x14ac:dyDescent="0.25">
      <c r="A978" s="192"/>
      <c r="B978" s="193"/>
      <c r="C978" s="218"/>
      <c r="D978" s="193"/>
      <c r="E978" s="226"/>
      <c r="F978" s="226"/>
      <c r="G978" s="226"/>
      <c r="H978" s="195"/>
      <c r="I978" s="195"/>
      <c r="J978" s="197"/>
      <c r="K978" s="334"/>
      <c r="L978" s="197"/>
      <c r="M978" s="198"/>
      <c r="N978" s="198"/>
      <c r="O978" s="198"/>
      <c r="P978" s="198"/>
      <c r="Q978" s="198"/>
      <c r="R978" s="198"/>
      <c r="S978" s="198"/>
      <c r="T978" s="198"/>
      <c r="U978" s="218"/>
      <c r="V978" s="218"/>
      <c r="W978" s="218"/>
      <c r="X978" s="218"/>
      <c r="Y978" s="218"/>
      <c r="Z978" s="218"/>
      <c r="AA978" s="218"/>
      <c r="AB978" s="218"/>
    </row>
    <row r="979" spans="1:28" ht="17" thickBot="1" x14ac:dyDescent="0.25">
      <c r="A979" s="192"/>
      <c r="B979" s="193"/>
      <c r="C979" s="218"/>
      <c r="D979" s="193"/>
      <c r="E979" s="226"/>
      <c r="F979" s="226"/>
      <c r="G979" s="226"/>
      <c r="H979" s="195"/>
      <c r="I979" s="195"/>
      <c r="J979" s="197"/>
      <c r="K979" s="334"/>
      <c r="L979" s="197"/>
      <c r="M979" s="198"/>
      <c r="N979" s="198"/>
      <c r="O979" s="198"/>
      <c r="P979" s="198"/>
      <c r="Q979" s="198"/>
      <c r="R979" s="198"/>
      <c r="S979" s="198"/>
      <c r="T979" s="198"/>
      <c r="U979" s="218"/>
      <c r="V979" s="218"/>
      <c r="W979" s="218"/>
      <c r="X979" s="218"/>
      <c r="Y979" s="218"/>
      <c r="Z979" s="218"/>
      <c r="AA979" s="218"/>
      <c r="AB979" s="218"/>
    </row>
    <row r="980" spans="1:28" ht="17" thickBot="1" x14ac:dyDescent="0.25">
      <c r="A980" s="192"/>
      <c r="B980" s="193"/>
      <c r="C980" s="218"/>
      <c r="D980" s="193"/>
      <c r="E980" s="226"/>
      <c r="F980" s="226"/>
      <c r="G980" s="226"/>
      <c r="H980" s="195"/>
      <c r="I980" s="195"/>
      <c r="J980" s="197"/>
      <c r="K980" s="334"/>
      <c r="L980" s="197"/>
      <c r="M980" s="198"/>
      <c r="N980" s="198"/>
      <c r="O980" s="198"/>
      <c r="P980" s="198"/>
      <c r="Q980" s="198"/>
      <c r="R980" s="198"/>
      <c r="S980" s="198"/>
      <c r="T980" s="198"/>
      <c r="U980" s="218"/>
      <c r="V980" s="218"/>
      <c r="W980" s="218"/>
      <c r="X980" s="218"/>
      <c r="Y980" s="218"/>
      <c r="Z980" s="218"/>
      <c r="AA980" s="218"/>
      <c r="AB980" s="218"/>
    </row>
    <row r="981" spans="1:28" ht="17" thickBot="1" x14ac:dyDescent="0.25">
      <c r="A981" s="192"/>
      <c r="B981" s="193"/>
      <c r="C981" s="218"/>
      <c r="D981" s="193"/>
      <c r="E981" s="226"/>
      <c r="F981" s="226"/>
      <c r="G981" s="226"/>
      <c r="H981" s="195"/>
      <c r="I981" s="195"/>
      <c r="J981" s="197"/>
      <c r="K981" s="334"/>
      <c r="L981" s="197"/>
      <c r="M981" s="198"/>
      <c r="N981" s="198"/>
      <c r="O981" s="198"/>
      <c r="P981" s="198"/>
      <c r="Q981" s="198"/>
      <c r="R981" s="198"/>
      <c r="S981" s="198"/>
      <c r="T981" s="198"/>
      <c r="U981" s="218"/>
      <c r="V981" s="218"/>
      <c r="W981" s="218"/>
      <c r="X981" s="218"/>
      <c r="Y981" s="218"/>
      <c r="Z981" s="218"/>
      <c r="AA981" s="218"/>
      <c r="AB981" s="218"/>
    </row>
    <row r="982" spans="1:28" ht="17" thickBot="1" x14ac:dyDescent="0.25">
      <c r="A982" s="192"/>
      <c r="B982" s="193"/>
      <c r="C982" s="218"/>
      <c r="D982" s="193"/>
      <c r="E982" s="226"/>
      <c r="F982" s="226"/>
      <c r="G982" s="226"/>
      <c r="H982" s="195"/>
      <c r="I982" s="195"/>
      <c r="J982" s="197"/>
      <c r="K982" s="334"/>
      <c r="L982" s="197"/>
      <c r="M982" s="198"/>
      <c r="N982" s="198"/>
      <c r="O982" s="198"/>
      <c r="P982" s="198"/>
      <c r="Q982" s="198"/>
      <c r="R982" s="198"/>
      <c r="S982" s="198"/>
      <c r="T982" s="198"/>
      <c r="U982" s="218"/>
      <c r="V982" s="218"/>
      <c r="W982" s="218"/>
      <c r="X982" s="218"/>
      <c r="Y982" s="218"/>
      <c r="Z982" s="218"/>
      <c r="AA982" s="218"/>
      <c r="AB982" s="218"/>
    </row>
    <row r="983" spans="1:28" ht="17" thickBot="1" x14ac:dyDescent="0.25">
      <c r="A983" s="192"/>
      <c r="B983" s="193"/>
      <c r="C983" s="218"/>
      <c r="D983" s="193"/>
      <c r="E983" s="226"/>
      <c r="F983" s="226"/>
      <c r="G983" s="226"/>
      <c r="H983" s="195"/>
      <c r="I983" s="195"/>
      <c r="J983" s="197"/>
      <c r="K983" s="334"/>
      <c r="L983" s="197"/>
      <c r="M983" s="198"/>
      <c r="N983" s="198"/>
      <c r="O983" s="198"/>
      <c r="P983" s="198"/>
      <c r="Q983" s="198"/>
      <c r="R983" s="198"/>
      <c r="S983" s="198"/>
      <c r="T983" s="198"/>
      <c r="U983" s="218"/>
      <c r="V983" s="218"/>
      <c r="W983" s="218"/>
      <c r="X983" s="218"/>
      <c r="Y983" s="218"/>
      <c r="Z983" s="218"/>
      <c r="AA983" s="218"/>
      <c r="AB983" s="218"/>
    </row>
    <row r="984" spans="1:28" ht="17" thickBot="1" x14ac:dyDescent="0.25">
      <c r="A984" s="192"/>
      <c r="B984" s="193"/>
      <c r="C984" s="218"/>
      <c r="D984" s="193"/>
      <c r="E984" s="226"/>
      <c r="F984" s="226"/>
      <c r="G984" s="226"/>
      <c r="H984" s="195"/>
      <c r="I984" s="195"/>
      <c r="J984" s="197"/>
      <c r="K984" s="334"/>
      <c r="L984" s="197"/>
      <c r="M984" s="198"/>
      <c r="N984" s="198"/>
      <c r="O984" s="198"/>
      <c r="P984" s="198"/>
      <c r="Q984" s="198"/>
      <c r="R984" s="198"/>
      <c r="S984" s="198"/>
      <c r="T984" s="198"/>
      <c r="U984" s="218"/>
      <c r="V984" s="218"/>
      <c r="W984" s="218"/>
      <c r="X984" s="218"/>
      <c r="Y984" s="218"/>
      <c r="Z984" s="218"/>
      <c r="AA984" s="218"/>
      <c r="AB984" s="218"/>
    </row>
    <row r="985" spans="1:28" ht="17" thickBot="1" x14ac:dyDescent="0.25">
      <c r="A985" s="192"/>
      <c r="B985" s="193"/>
      <c r="C985" s="218"/>
      <c r="D985" s="193"/>
      <c r="E985" s="226"/>
      <c r="F985" s="226"/>
      <c r="G985" s="226"/>
      <c r="H985" s="195"/>
      <c r="I985" s="195"/>
      <c r="J985" s="197"/>
      <c r="K985" s="334"/>
      <c r="L985" s="197"/>
      <c r="M985" s="198"/>
      <c r="N985" s="198"/>
      <c r="O985" s="198"/>
      <c r="P985" s="198"/>
      <c r="Q985" s="198"/>
      <c r="R985" s="198"/>
      <c r="S985" s="198"/>
      <c r="T985" s="198"/>
      <c r="U985" s="218"/>
      <c r="V985" s="218"/>
      <c r="W985" s="218"/>
      <c r="X985" s="218"/>
      <c r="Y985" s="218"/>
      <c r="Z985" s="218"/>
      <c r="AA985" s="218"/>
      <c r="AB985" s="218"/>
    </row>
    <row r="986" spans="1:28" ht="17" thickBot="1" x14ac:dyDescent="0.25">
      <c r="A986" s="192"/>
      <c r="B986" s="193"/>
      <c r="C986" s="218"/>
      <c r="D986" s="193"/>
      <c r="E986" s="226"/>
      <c r="F986" s="226"/>
      <c r="G986" s="226"/>
      <c r="H986" s="195"/>
      <c r="I986" s="195"/>
      <c r="J986" s="197"/>
      <c r="K986" s="334"/>
      <c r="L986" s="197"/>
      <c r="M986" s="198"/>
      <c r="N986" s="198"/>
      <c r="O986" s="198"/>
      <c r="P986" s="198"/>
      <c r="Q986" s="198"/>
      <c r="R986" s="198"/>
      <c r="S986" s="198"/>
      <c r="T986" s="198"/>
      <c r="U986" s="218"/>
      <c r="V986" s="218"/>
      <c r="W986" s="218"/>
      <c r="X986" s="218"/>
      <c r="Y986" s="218"/>
      <c r="Z986" s="218"/>
      <c r="AA986" s="218"/>
      <c r="AB986" s="218"/>
    </row>
    <row r="987" spans="1:28" ht="17" thickBot="1" x14ac:dyDescent="0.25">
      <c r="A987" s="192"/>
      <c r="B987" s="193"/>
      <c r="C987" s="218"/>
      <c r="D987" s="193"/>
      <c r="E987" s="226"/>
      <c r="F987" s="226"/>
      <c r="G987" s="226"/>
      <c r="H987" s="195"/>
      <c r="I987" s="195"/>
      <c r="J987" s="197"/>
      <c r="K987" s="334"/>
      <c r="L987" s="197"/>
      <c r="M987" s="198"/>
      <c r="N987" s="198"/>
      <c r="O987" s="198"/>
      <c r="P987" s="198"/>
      <c r="Q987" s="198"/>
      <c r="R987" s="198"/>
      <c r="S987" s="198"/>
      <c r="T987" s="198"/>
      <c r="U987" s="218"/>
      <c r="V987" s="218"/>
      <c r="W987" s="218"/>
      <c r="X987" s="218"/>
      <c r="Y987" s="218"/>
      <c r="Z987" s="218"/>
      <c r="AA987" s="218"/>
      <c r="AB987" s="218"/>
    </row>
    <row r="988" spans="1:28" ht="17" thickBot="1" x14ac:dyDescent="0.25">
      <c r="A988" s="192"/>
      <c r="B988" s="193"/>
      <c r="C988" s="218"/>
      <c r="D988" s="193"/>
      <c r="E988" s="226"/>
      <c r="F988" s="226"/>
      <c r="G988" s="226"/>
      <c r="H988" s="195"/>
      <c r="I988" s="195"/>
      <c r="J988" s="197"/>
      <c r="K988" s="334"/>
      <c r="L988" s="197"/>
      <c r="M988" s="198"/>
      <c r="N988" s="198"/>
      <c r="O988" s="198"/>
      <c r="P988" s="198"/>
      <c r="Q988" s="198"/>
      <c r="R988" s="198"/>
      <c r="S988" s="198"/>
      <c r="T988" s="198"/>
      <c r="U988" s="218"/>
      <c r="V988" s="218"/>
      <c r="W988" s="218"/>
      <c r="X988" s="218"/>
      <c r="Y988" s="218"/>
      <c r="Z988" s="218"/>
      <c r="AA988" s="218"/>
      <c r="AB988" s="218"/>
    </row>
    <row r="989" spans="1:28" ht="17" thickBot="1" x14ac:dyDescent="0.25">
      <c r="A989" s="192"/>
      <c r="B989" s="193"/>
      <c r="C989" s="218"/>
      <c r="D989" s="193"/>
      <c r="E989" s="226"/>
      <c r="F989" s="226"/>
      <c r="G989" s="226"/>
      <c r="H989" s="195"/>
      <c r="I989" s="195"/>
      <c r="J989" s="197"/>
      <c r="K989" s="334"/>
      <c r="L989" s="197"/>
      <c r="M989" s="198"/>
      <c r="N989" s="198"/>
      <c r="O989" s="198"/>
      <c r="P989" s="198"/>
      <c r="Q989" s="198"/>
      <c r="R989" s="198"/>
      <c r="S989" s="198"/>
      <c r="T989" s="198"/>
      <c r="U989" s="218"/>
      <c r="V989" s="218"/>
      <c r="W989" s="218"/>
      <c r="X989" s="218"/>
      <c r="Y989" s="218"/>
      <c r="Z989" s="218"/>
      <c r="AA989" s="218"/>
      <c r="AB989" s="218"/>
    </row>
    <row r="990" spans="1:28" ht="17" thickBot="1" x14ac:dyDescent="0.25">
      <c r="A990" s="192"/>
      <c r="B990" s="193"/>
      <c r="C990" s="218"/>
      <c r="D990" s="193"/>
      <c r="E990" s="226"/>
      <c r="F990" s="226"/>
      <c r="G990" s="226"/>
      <c r="H990" s="195"/>
      <c r="I990" s="195"/>
      <c r="J990" s="197"/>
      <c r="K990" s="334"/>
      <c r="L990" s="197"/>
      <c r="M990" s="198"/>
      <c r="N990" s="198"/>
      <c r="O990" s="198"/>
      <c r="P990" s="198"/>
      <c r="Q990" s="198"/>
      <c r="R990" s="198"/>
      <c r="S990" s="198"/>
      <c r="T990" s="198"/>
      <c r="U990" s="218"/>
      <c r="V990" s="218"/>
      <c r="W990" s="218"/>
      <c r="X990" s="218"/>
      <c r="Y990" s="218"/>
      <c r="Z990" s="218"/>
      <c r="AA990" s="218"/>
      <c r="AB990" s="218"/>
    </row>
  </sheetData>
  <mergeCells count="4">
    <mergeCell ref="E1:G1"/>
    <mergeCell ref="J1:L1"/>
    <mergeCell ref="M1:T1"/>
    <mergeCell ref="U1:AB1"/>
  </mergeCells>
  <conditionalFormatting sqref="C54">
    <cfRule type="expression" dxfId="20" priority="30">
      <formula>$B$28="No"</formula>
    </cfRule>
  </conditionalFormatting>
  <conditionalFormatting sqref="C41:C52">
    <cfRule type="expression" dxfId="19" priority="32">
      <formula>$B$30="No"</formula>
    </cfRule>
  </conditionalFormatting>
  <conditionalFormatting sqref="C53">
    <cfRule type="expression" dxfId="18" priority="33">
      <formula>$B$30="No"</formula>
    </cfRule>
  </conditionalFormatting>
  <pageMargins left="0.7" right="0.7" top="0.75" bottom="0.75" header="0.3" footer="0.3"/>
  <pageSetup orientation="portrait"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1 6 " ? > < G e m i n i   x m l n s = " h t t p : / / g e m i n i / p i v o t c u s t o m i z a t i o n / T a b l e X M L _ T a b l e 1 " > < 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C o l u m n 1 & l t ; / s t r i n g & g t ; & l t ; / k e y & g t ; & l t ; v a l u e & g t ; & l t ; i n t & g t ; 9 1 & l t ; / i n t & g t ; & l t ; / v a l u e & g t ; & l t ; / i t e m & g t ; & l t ; i t e m & g t ; & l t ; k e y & g t ; & l t ; s t r i n g & g t ; C o l u m n 2 & l t ; / s t r i n g & g t ; & l t ; / k e y & g t ; & l t ; v a l u e & g t ; & l t ; i n t & g t ; 9 1 & l t ; / i n t & g t ; & l t ; / v a l u e & g t ; & l t ; / i t e m & g t ; & l t ; i t e m & g t ; & l t ; k e y & g t ; & l t ; s t r i n g & g t ; C o l u m n 3 & l t ; / s t r i n g & g t ; & l t ; / k e y & g t ; & l t ; v a l u e & g t ; & l t ; i n t & g t ; 9 1 & l t ; / i n t & g t ; & l t ; / v a l u e & g t ; & l t ; / i t e m & g t ; & l t ; i t e m & g t ; & l t ; k e y & g t ; & l t ; s t r i n g & g t ; C o l u m n 4 & l t ; / s t r i n g & g t ; & l t ; / k e y & g t ; & l t ; v a l u e & g t ; & l t ; i n t & g t ; 9 1 & l t ; / i n t & g t ; & l t ; / v a l u e & g t ; & l t ; / i t e m & g t ; & l t ; i t e m & g t ; & l t ; k e y & g t ; & l t ; s t r i n g & g t ; C o l u m n 5 & l t ; / s t r i n g & g t ; & l t ; / k e y & g t ; & l t ; v a l u e & g t ; & l t ; i n t & g t ; 9 1 & l t ; / i n t & g t ; & l t ; / v a l u e & g t ; & l t ; / i t e m & g t ; & l t ; i t e m & g t ; & l t ; k e y & g t ; & l t ; s t r i n g & g t ; C o l u m n 6 & l t ; / s t r i n g & g t ; & l t ; / k e y & g t ; & l t ; v a l u e & g t ; & l t ; i n t & g t ; 9 1 & l t ; / i n t & g t ; & l t ; / v a l u e & g t ; & l t ; / i t e m & g t ; & l t ; i t e m & g t ; & l t ; k e y & g t ; & l t ; s t r i n g & g t ; C o l u m n 7 & l t ; / s t r i n g & g t ; & l t ; / k e y & g t ; & l t ; v a l u e & g t ; & l t ; i n t & g t ; 9 1 & l t ; / i n t & g t ; & l t ; / v a l u e & g t ; & l t ; / i t e m & g t ; & l t ; i t e m & g t ; & l t ; k e y & g t ; & l t ; s t r i n g & g t ; C o l u m n 8 & l t ; / s t r i n g & g t ; & l t ; / k e y & g t ; & l t ; v a l u e & g t ; & l t ; i n t & g t ; 9 1 & l t ; / i n t & g t ; & l t ; / v a l u e & g t ; & l t ; / i t e m & g t ; & l t ; i t e m & g t ; & l t ; k e y & g t ; & l t ; s t r i n g & g t ; C o l u m n 9 & l t ; / s t r i n g & g t ; & l t ; / k e y & g t ; & l t ; v a l u e & g t ; & l t ; i n t & g t ; 9 1 & l t ; / i n t & g t ; & l t ; / v a l u e & g t ; & l t ; / i t e m & g t ; & l t ; i t e m & g t ; & l t ; k e y & g t ; & l t ; s t r i n g & g t ; C o l u m n 1 0 & l t ; / s t r i n g & g t ; & l t ; / k e y & g t ; & l t ; v a l u e & g t ; & l t ; i n t & g t ; 9 8 & l t ; / i n t & g t ; & l t ; / v a l u e & g t ; & l t ; / i t e m & g t ; & l t ; i t e m & g t ; & l t ; k e y & g t ; & l t ; s t r i n g & g t ; C o l u m n 1 1 & l t ; / s t r i n g & g t ; & l t ; / k e y & g t ; & l t ; v a l u e & g t ; & l t ; i n t & g t ; 9 8 & l t ; / i n t & g t ; & l t ; / v a l u e & g t ; & l t ; / i t e m & g t ; & l t ; i t e m & g t ; & l t ; k e y & g t ; & l t ; s t r i n g & g t ; C o l u m n 1 2 & l t ; / s t r i n g & g t ; & l t ; / k e y & g t ; & l t ; v a l u e & g t ; & l t ; i n t & g t ; 9 8 & l t ; / i n t & g t ; & l t ; / v a l u e & g t ; & l t ; / i t e m & g t ; & l t ; i t e m & g t ; & l t ; k e y & g t ; & l t ; s t r i n g & g t ; C o l u m n 1 3 & l t ; / s t r i n g & g t ; & l t ; / k e y & g t ; & l t ; v a l u e & g t ; & l t ; i n t & g t ; 9 8 & l t ; / i n t & g t ; & l t ; / v a l u e & g t ; & l t ; / i t e m & g t ; & l t ; i t e m & g t ; & l t ; k e y & g t ; & l t ; s t r i n g & g t ; C o l u m n 1 4 & l t ; / s t r i n g & g t ; & l t ; / k e y & g t ; & l t ; v a l u e & g t ; & l t ; i n t & g t ; 9 8 & l t ; / i n t & g t ; & l t ; / v a l u e & g t ; & l t ; / i t e m & g t ; & l t ; i t e m & g t ; & l t ; k e y & g t ; & l t ; s t r i n g & g t ; C o l u m n 1 5 & l t ; / s t r i n g & g t ; & l t ; / k e y & g t ; & l t ; v a l u e & g t ; & l t ; i n t & g t ; 9 8 & l t ; / i n t & g t ; & l t ; / v a l u e & g t ; & l t ; / i t e m & g t ; & l t ; i t e m & g t ; & l t ; k e y & g t ; & l t ; s t r i n g & g t ; C o l u m n 1 6 & l t ; / s t r i n g & g t ; & l t ; / k e y & g t ; & l t ; v a l u e & g t ; & l t ; i n t & g t ; 9 8 & l t ; / i n t & g t ; & l t ; / v a l u e & g t ; & l t ; / i t e m & g t ; & l t ; i t e m & g t ; & l t ; k e y & g t ; & l t ; s t r i n g & g t ; C o l u m n 1 7 & l t ; / s t r i n g & g t ; & l t ; / k e y & g t ; & l t ; v a l u e & g t ; & l t ; i n t & g t ; 9 8 & l t ; / i n t & g t ; & l t ; / v a l u e & g t ; & l t ; / i t e m & g t ; & l t ; i t e m & g t ; & l t ; k e y & g t ; & l t ; s t r i n g & g t ; C o l u m n 1 8 & l t ; / s t r i n g & g t ; & l t ; / k e y & g t ; & l t ; v a l u e & g t ; & l t ; i n t & g t ; 9 8 & l t ; / i n t & g t ; & l t ; / v a l u e & g t ; & l t ; / i t e m & g t ; & l t ; i t e m & g t ; & l t ; k e y & g t ; & l t ; s t r i n g & g t ; C o l u m n 2 5 & l t ; / s t r i n g & g t ; & l t ; / k e y & g t ; & l t ; v a l u e & g t ; & l t ; i n t & g t ; 1 3 6 & l t ; / i n t & g t ; & l t ; / v a l u e & g t ; & l t ; / i t e m & g t ; & l t ; i t e m & g t ; & l t ; k e y & g t ; & l t ; s t r i n g & g t ; A d d   C o l u m n 2 & l t ; / s t r i n g & g t ; & l t ; / k e y & g t ; & l t ; v a l u e & g t ; & l t ; i n t & g t ; 1 1 9 & l t ; / i n t & g t ; & l t ; / v a l u e & g t ; & l t ; / i t e m & g t ; & l t ; / C o l u m n W i d t h s & g t ; & l t ; C o l u m n D i s p l a y I n d e x & g t ; & l t ; i t e m & g t ; & l t ; k e y & g t ; & l t ; s t r i n g & g t ; C o l u m n 1 & l t ; / s t r i n g & g t ; & l t ; / k e y & g t ; & l t ; v a l u e & g t ; & l t ; i n t & g t ; 0 & l t ; / i n t & g t ; & l t ; / v a l u e & g t ; & l t ; / i t e m & g t ; & l t ; i t e m & g t ; & l t ; k e y & g t ; & l t ; s t r i n g & g t ; C o l u m n 2 & l t ; / s t r i n g & g t ; & l t ; / k e y & g t ; & l t ; v a l u e & g t ; & l t ; i n t & g t ; 1 & l t ; / i n t & g t ; & l t ; / v a l u e & g t ; & l t ; / i t e m & g t ; & l t ; i t e m & g t ; & l t ; k e y & g t ; & l t ; s t r i n g & g t ; C o l u m n 3 & l t ; / s t r i n g & g t ; & l t ; / k e y & g t ; & l t ; v a l u e & g t ; & l t ; i n t & g t ; 2 & l t ; / i n t & g t ; & l t ; / v a l u e & g t ; & l t ; / i t e m & g t ; & l t ; i t e m & g t ; & l t ; k e y & g t ; & l t ; s t r i n g & g t ; C o l u m n 4 & l t ; / s t r i n g & g t ; & l t ; / k e y & g t ; & l t ; v a l u e & g t ; & l t ; i n t & g t ; 3 & l t ; / i n t & g t ; & l t ; / v a l u e & g t ; & l t ; / i t e m & g t ; & l t ; i t e m & g t ; & l t ; k e y & g t ; & l t ; s t r i n g & g t ; C o l u m n 5 & l t ; / s t r i n g & g t ; & l t ; / k e y & g t ; & l t ; v a l u e & g t ; & l t ; i n t & g t ; 4 & l t ; / i n t & g t ; & l t ; / v a l u e & g t ; & l t ; / i t e m & g t ; & l t ; i t e m & g t ; & l t ; k e y & g t ; & l t ; s t r i n g & g t ; C o l u m n 6 & l t ; / s t r i n g & g t ; & l t ; / k e y & g t ; & l t ; v a l u e & g t ; & l t ; i n t & g t ; 5 & l t ; / i n t & g t ; & l t ; / v a l u e & g t ; & l t ; / i t e m & g t ; & l t ; i t e m & g t ; & l t ; k e y & g t ; & l t ; s t r i n g & g t ; C o l u m n 7 & l t ; / s t r i n g & g t ; & l t ; / k e y & g t ; & l t ; v a l u e & g t ; & l t ; i n t & g t ; 6 & l t ; / i n t & g t ; & l t ; / v a l u e & g t ; & l t ; / i t e m & g t ; & l t ; i t e m & g t ; & l t ; k e y & g t ; & l t ; s t r i n g & g t ; C o l u m n 8 & l t ; / s t r i n g & g t ; & l t ; / k e y & g t ; & l t ; v a l u e & g t ; & l t ; i n t & g t ; 7 & l t ; / i n t & g t ; & l t ; / v a l u e & g t ; & l t ; / i t e m & g t ; & l t ; i t e m & g t ; & l t ; k e y & g t ; & l t ; s t r i n g & g t ; C o l u m n 9 & l t ; / s t r i n g & g t ; & l t ; / k e y & g t ; & l t ; v a l u e & g t ; & l t ; i n t & g t ; 8 & l t ; / i n t & g t ; & l t ; / v a l u e & g t ; & l t ; / i t e m & g t ; & l t ; i t e m & g t ; & l t ; k e y & g t ; & l t ; s t r i n g & g t ; C o l u m n 1 0 & l t ; / s t r i n g & g t ; & l t ; / k e y & g t ; & l t ; v a l u e & g t ; & l t ; i n t & g t ; 9 & l t ; / i n t & g t ; & l t ; / v a l u e & g t ; & l t ; / i t e m & g t ; & l t ; i t e m & g t ; & l t ; k e y & g t ; & l t ; s t r i n g & g t ; C o l u m n 1 1 & l t ; / s t r i n g & g t ; & l t ; / k e y & g t ; & l t ; v a l u e & g t ; & l t ; i n t & g t ; 1 0 & l t ; / i n t & g t ; & l t ; / v a l u e & g t ; & l t ; / i t e m & g t ; & l t ; i t e m & g t ; & l t ; k e y & g t ; & l t ; s t r i n g & g t ; C o l u m n 1 2 & l t ; / s t r i n g & g t ; & l t ; / k e y & g t ; & l t ; v a l u e & g t ; & l t ; i n t & g t ; 1 1 & l t ; / i n t & g t ; & l t ; / v a l u e & g t ; & l t ; / i t e m & g t ; & l t ; i t e m & g t ; & l t ; k e y & g t ; & l t ; s t r i n g & g t ; C o l u m n 1 3 & l t ; / s t r i n g & g t ; & l t ; / k e y & g t ; & l t ; v a l u e & g t ; & l t ; i n t & g t ; 1 2 & l t ; / i n t & g t ; & l t ; / v a l u e & g t ; & l t ; / i t e m & g t ; & l t ; i t e m & g t ; & l t ; k e y & g t ; & l t ; s t r i n g & g t ; C o l u m n 1 4 & l t ; / s t r i n g & g t ; & l t ; / k e y & g t ; & l t ; v a l u e & g t ; & l t ; i n t & g t ; 1 3 & l t ; / i n t & g t ; & l t ; / v a l u e & g t ; & l t ; / i t e m & g t ; & l t ; i t e m & g t ; & l t ; k e y & g t ; & l t ; s t r i n g & g t ; C o l u m n 1 5 & l t ; / s t r i n g & g t ; & l t ; / k e y & g t ; & l t ; v a l u e & g t ; & l t ; i n t & g t ; 1 4 & l t ; / i n t & g t ; & l t ; / v a l u e & g t ; & l t ; / i t e m & g t ; & l t ; i t e m & g t ; & l t ; k e y & g t ; & l t ; s t r i n g & g t ; C o l u m n 1 6 & l t ; / s t r i n g & g t ; & l t ; / k e y & g t ; & l t ; v a l u e & g t ; & l t ; i n t & g t ; 1 5 & l t ; / i n t & g t ; & l t ; / v a l u e & g t ; & l t ; / i t e m & g t ; & l t ; i t e m & g t ; & l t ; k e y & g t ; & l t ; s t r i n g & g t ; C o l u m n 1 7 & l t ; / s t r i n g & g t ; & l t ; / k e y & g t ; & l t ; v a l u e & g t ; & l t ; i n t & g t ; 1 6 & l t ; / i n t & g t ; & l t ; / v a l u e & g t ; & l t ; / i t e m & g t ; & l t ; i t e m & g t ; & l t ; k e y & g t ; & l t ; s t r i n g & g t ; C o l u m n 1 8 & l t ; / s t r i n g & g t ; & l t ; / k e y & g t ; & l t ; v a l u e & g t ; & l t ; i n t & g t ; 1 7 & l t ; / i n t & g t ; & l t ; / v a l u e & g t ; & l t ; / i t e m & g t ; & l t ; i t e m & g t ; & l t ; k e y & g t ; & l t ; s t r i n g & g t ; C o l u m n 2 5 & l t ; / s t r i n g & g t ; & l t ; / k e y & g t ; & l t ; v a l u e & g t ; & l t ; i n t & g t ; 1 8 & l t ; / i n t & g t ; & l t ; / v a l u e & g t ; & l t ; / i t e m & g t ; & l t ; i t e m & g t ; & l t ; k e y & g t ; & l t ; s t r i n g & g t ; A d d   C o l u m n 2 & l t ; / s t r i n g & g t ; & l t ; / k e y & g t ; & l t ; v a l u e & g t ; & l t ; i n t & g t ; 1 9 & l t ; / i n t & g t ; & l t ; / v a l u e & g t ; & l t ; / i t e m & g t ; & l t ; / C o l u m n D i s p l a y I n d e x & g t ; & l t ; C o l u m n F r o z e n   / & g t ; & l t ; C o l u m n C h e c k e d   / & g t ; & l t ; C o l u m n F i l t e r   / & g t ; & l t ; S e l e c t i o n F i l t e r   / & g t ; & l t ; F i l t e r P a r a m e t e r s   / & g t ; & l t ; I s S o r t D e s c e n d i n g & g t ; f a l s e & l t ; / I s S o r t D e s c e n d i n g & g t ; & l t ; / T a b l e W i d g e t G r i d S e r i a l i z a t i o n & g t ; < / C u s t o m C o n t e n t > < / G e m i n i > 
</file>

<file path=customXml/item2.xml><?xml version="1.0" encoding="utf-8"?>
<p:properties xmlns:p="http://schemas.microsoft.com/office/2006/metadata/properties" xmlns:xsi="http://www.w3.org/2001/XMLSchema-instance" xmlns:pc="http://schemas.microsoft.com/office/infopath/2007/PartnerControls">
  <documentManagement>
    <TaxCatchAll xmlns="9cfd43a6-0a74-4650-838b-67f20d270ca2" xsi:nil="true"/>
    <lcf76f155ced4ddcb4097134ff3c332f xmlns="1105e752-b101-4f6b-9f04-b1ec6b7eec65">
      <Terms xmlns="http://schemas.microsoft.com/office/infopath/2007/PartnerControls"/>
    </lcf76f155ced4ddcb4097134ff3c332f>
  </documentManagement>
</p:properties>
</file>

<file path=customXml/item3.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T a b l e 1 & 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 i : t y p e = " S a n d b o x E d i t o r T a b l e W i d g e t V i e w M o d e l K e y " & g t ; & l t ; T a b l e N a m e & g t ; T a b l e 1 & l t ; / T a b l e N a m e & g t ; & l t ; / K e y & g t ; & l t ; M a i n t a i n e r 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C o l u m n 2 & l t ; / K e y & g t ; & l t ; / a : K e y & g t ; & l t ; a : V a l u e   i : t y p e = " T a b l e W i d g e t B a s e V i e w S t a t e " / & g t ; & l t ; / a : K e y V a l u e O f D i a g r a m O b j e c t K e y a n y T y p e z b w N T n L X & g t ; & l t ; a : K e y V a l u e O f D i a g r a m O b j e c t K e y a n y T y p e z b w N T n L X & g t ; & l t ; a : K e y & g t ; & l t ; K e y & g t ; C o l u m n s \ C o l u m n 3 & l t ; / K e y & g t ; & l t ; / a : K e y & g t ; & l t ; a : V a l u e   i : t y p e = " T a b l e W i d g e t B a s e V i e w S t a t e " / & g t ; & l t ; / a : K e y V a l u e O f D i a g r a m O b j e c t K e y a n y T y p e z b w N T n L X & g t ; & l t ; a : K e y V a l u e O f D i a g r a m O b j e c t K e y a n y T y p e z b w N T n L X & g t ; & l t ; a : K e y & g t ; & l t ; K e y & g t ; C o l u m n s \ C o l u m n 4 & l t ; / K e y & g t ; & l t ; / a : K e y & g t ; & l t ; a : V a l u e   i : t y p e = " T a b l e W i d g e t B a s e V i e w S t a t e " / & g t ; & l t ; / a : K e y V a l u e O f D i a g r a m O b j e c t K e y a n y T y p e z b w N T n L X & g t ; & l t ; a : K e y V a l u e O f D i a g r a m O b j e c t K e y a n y T y p e z b w N T n L X & g t ; & l t ; a : K e y & g t ; & l t ; K e y & g t ; C o l u m n s \ C o l u m n 5 & l t ; / K e y & g t ; & l t ; / a : K e y & g t ; & l t ; a : V a l u e   i : t y p e = " T a b l e W i d g e t B a s e V i e w S t a t e " / & g t ; & l t ; / a : K e y V a l u e O f D i a g r a m O b j e c t K e y a n y T y p e z b w N T n L X & g t ; & l t ; a : K e y V a l u e O f D i a g r a m O b j e c t K e y a n y T y p e z b w N T n L X & g t ; & l t ; a : K e y & g t ; & l t ; K e y & g t ; C o l u m n s \ C o l u m n 6 & l t ; / K e y & g t ; & l t ; / a : K e y & g t ; & l t ; a : V a l u e   i : t y p e = " T a b l e W i d g e t B a s e V i e w S t a t e " / & g t ; & l t ; / a : K e y V a l u e O f D i a g r a m O b j e c t K e y a n y T y p e z b w N T n L X & g t ; & l t ; a : K e y V a l u e O f D i a g r a m O b j e c t K e y a n y T y p e z b w N T n L X & g t ; & l t ; a : K e y & g t ; & l t ; K e y & g t ; C o l u m n s \ C o l u m n 7 & l t ; / K e y & g t ; & l t ; / a : K e y & g t ; & l t ; a : V a l u e   i : t y p e = " T a b l e W i d g e t B a s e V i e w S t a t e " / & g t ; & l t ; / a : K e y V a l u e O f D i a g r a m O b j e c t K e y a n y T y p e z b w N T n L X & g t ; & l t ; a : K e y V a l u e O f D i a g r a m O b j e c t K e y a n y T y p e z b w N T n L X & g t ; & l t ; a : K e y & g t ; & l t ; K e y & g t ; C o l u m n s \ C o l u m n 8 & l t ; / K e y & g t ; & l t ; / a : K e y & g t ; & l t ; a : V a l u e   i : t y p e = " T a b l e W i d g e t B a s e V i e w S t a t e " / & g t ; & l t ; / a : K e y V a l u e O f D i a g r a m O b j e c t K e y a n y T y p e z b w N T n L X & g t ; & l t ; a : K e y V a l u e O f D i a g r a m O b j e c t K e y a n y T y p e z b w N T n L X & g t ; & l t ; a : K e y & g t ; & l t ; K e y & g t ; C o l u m n s \ C o l u m n 9 & l t ; / K e y & g t ; & l t ; / a : K e y & g t ; & l t ; a : V a l u e   i : t y p e = " T a b l e W i d g e t B a s e V i e w S t a t e " / & g t ; & l t ; / a : K e y V a l u e O f D i a g r a m O b j e c t K e y a n y T y p e z b w N T n L X & g t ; & l t ; a : K e y V a l u e O f D i a g r a m O b j e c t K e y a n y T y p e z b w N T n L X & g t ; & l t ; a : K e y & g t ; & l t ; K e y & g t ; C o l u m n s \ C o l u m n 1 0 & l t ; / K e y & g t ; & l t ; / a : K e y & g t ; & l t ; a : V a l u e   i : t y p e = " T a b l e W i d g e t B a s e V i e w S t a t e " / & g t ; & l t ; / a : K e y V a l u e O f D i a g r a m O b j e c t K e y a n y T y p e z b w N T n L X & g t ; & l t ; a : K e y V a l u e O f D i a g r a m O b j e c t K e y a n y T y p e z b w N T n L X & g t ; & l t ; a : K e y & g t ; & l t ; K e y & g t ; C o l u m n s \ C o l u m n 1 1 & l t ; / K e y & g t ; & l t ; / a : K e y & g t ; & l t ; a : V a l u e   i : t y p e = " T a b l e W i d g e t B a s e V i e w S t a t e " / & g t ; & l t ; / a : K e y V a l u e O f D i a g r a m O b j e c t K e y a n y T y p e z b w N T n L X & g t ; & l t ; a : K e y V a l u e O f D i a g r a m O b j e c t K e y a n y T y p e z b w N T n L X & g t ; & l t ; a : K e y & g t ; & l t ; K e y & g t ; C o l u m n s \ C o l u m n 1 2 & l t ; / K e y & g t ; & l t ; / a : K e y & g t ; & l t ; a : V a l u e   i : t y p e = " T a b l e W i d g e t B a s e V i e w S t a t e " / & g t ; & l t ; / a : K e y V a l u e O f D i a g r a m O b j e c t K e y a n y T y p e z b w N T n L X & g t ; & l t ; a : K e y V a l u e O f D i a g r a m O b j e c t K e y a n y T y p e z b w N T n L X & g t ; & l t ; a : K e y & g t ; & l t ; K e y & g t ; C o l u m n s \ C o l u m n 1 3 & l t ; / K e y & g t ; & l t ; / a : K e y & g t ; & l t ; a : V a l u e   i : t y p e = " T a b l e W i d g e t B a s e V i e w S t a t e " / & g t ; & l t ; / a : K e y V a l u e O f D i a g r a m O b j e c t K e y a n y T y p e z b w N T n L X & g t ; & l t ; a : K e y V a l u e O f D i a g r a m O b j e c t K e y a n y T y p e z b w N T n L X & g t ; & l t ; a : K e y & g t ; & l t ; K e y & g t ; C o l u m n s \ C o l u m n 1 4 & l t ; / K e y & g t ; & l t ; / a : K e y & g t ; & l t ; a : V a l u e   i : t y p e = " T a b l e W i d g e t B a s e V i e w S t a t e " / & g t ; & l t ; / a : K e y V a l u e O f D i a g r a m O b j e c t K e y a n y T y p e z b w N T n L X & g t ; & l t ; a : K e y V a l u e O f D i a g r a m O b j e c t K e y a n y T y p e z b w N T n L X & g t ; & l t ; a : K e y & g t ; & l t ; K e y & g t ; C o l u m n s \ C o l u m n 1 5 & l t ; / K e y & g t ; & l t ; / a : K e y & g t ; & l t ; a : V a l u e   i : t y p e = " T a b l e W i d g e t B a s e V i e w S t a t e " / & g t ; & l t ; / a : K e y V a l u e O f D i a g r a m O b j e c t K e y a n y T y p e z b w N T n L X & g t ; & l t ; a : K e y V a l u e O f D i a g r a m O b j e c t K e y a n y T y p e z b w N T n L X & g t ; & l t ; a : K e y & g t ; & l t ; K e y & g t ; C o l u m n s \ C o l u m n 1 6 & l t ; / K e y & g t ; & l t ; / a : K e y & g t ; & l t ; a : V a l u e   i : t y p e = " T a b l e W i d g e t B a s e V i e w S t a t e " / & g t ; & l t ; / a : K e y V a l u e O f D i a g r a m O b j e c t K e y a n y T y p e z b w N T n L X & g t ; & l t ; a : K e y V a l u e O f D i a g r a m O b j e c t K e y a n y T y p e z b w N T n L X & g t ; & l t ; a : K e y & g t ; & l t ; K e y & g t ; C o l u m n s \ C o l u m n 1 7 & l t ; / K e y & g t ; & l t ; / a : K e y & g t ; & l t ; a : V a l u e   i : t y p e = " T a b l e W i d g e t B a s e V i e w S t a t e " / & g t ; & l t ; / a : K e y V a l u e O f D i a g r a m O b j e c t K e y a n y T y p e z b w N T n L X & g t ; & l t ; a : K e y V a l u e O f D i a g r a m O b j e c t K e y a n y T y p e z b w N T n L X & g t ; & l t ; a : K e y & g t ; & l t ; K e y & g t ; C o l u m n s \ C o l u m n 1 8 & l t ; / K e y & g t ; & l t ; / a : K e y & g t ; & l t ; a : V a l u e   i : t y p e = " T a b l e W i d g e t B a s e V i e w S t a t e " / & g t ; & l t ; / a : K e y V a l u e O f D i a g r a m O b j e c t K e y a n y T y p e z b w N T n L X & g t ; & l t ; a : K e y V a l u e O f D i a g r a m O b j e c t K e y a n y T y p e z b w N T n L X & g t ; & l t ; a : K e y & g t ; & l t ; K e y & g t ; C o l u m n s \ C o l u m n 2 5 & l t ; / K e y & g t ; & l t ; / a : K e y & g t ; & l t ; a : V a l u e   i : t y p e = " T a b l e W i d g e t B a s e V i e w S t a t e " / & g t ; & l t ; / a : K e y V a l u e O f D i a g r a m O b j e c t K e y a n y T y p e z b w N T n L X & g t ; & l t ; a : K e y V a l u e O f D i a g r a m O b j e c t K e y a n y T y p e z b w N T n L X & g t ; & l t ; a : K e y & g t ; & l t ; K e y & g t ; C o l u m n s \ A d d   C o l u m n 2 & l t ; / K e y & g t ; & l t ; / a : K e y & g t ; & l t ; a : V a l u e 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ct:contentTypeSchema xmlns:ct="http://schemas.microsoft.com/office/2006/metadata/contentType" xmlns:ma="http://schemas.microsoft.com/office/2006/metadata/properties/metaAttributes" ct:_="" ma:_="" ma:contentTypeName="Document" ma:contentTypeID="0x0101005BF8BD32B09D2343B42517D90AD5E898" ma:contentTypeVersion="15" ma:contentTypeDescription="Create a new document." ma:contentTypeScope="" ma:versionID="cb12e6e5e49538329f9f775f5da7baae">
  <xsd:schema xmlns:xsd="http://www.w3.org/2001/XMLSchema" xmlns:xs="http://www.w3.org/2001/XMLSchema" xmlns:p="http://schemas.microsoft.com/office/2006/metadata/properties" xmlns:ns2="1105e752-b101-4f6b-9f04-b1ec6b7eec65" xmlns:ns3="9cfd43a6-0a74-4650-838b-67f20d270ca2" targetNamespace="http://schemas.microsoft.com/office/2006/metadata/properties" ma:root="true" ma:fieldsID="b0a1f6a97d574ae75c07f4047e204bf4" ns2:_="" ns3:_="">
    <xsd:import namespace="1105e752-b101-4f6b-9f04-b1ec6b7eec65"/>
    <xsd:import namespace="9cfd43a6-0a74-4650-838b-67f20d270ca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05e752-b101-4f6b-9f04-b1ec6b7eec6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490749c-76c5-47de-8c26-8ab1fd2310ae" ma:termSetId="09814cd3-568e-fe90-9814-8d621ff8fb84" ma:anchorId="fba54fb3-c3e1-fe81-a776-ca4b69148c4d" ma:open="true" ma:isKeyword="false">
      <xsd:complexType>
        <xsd:sequence>
          <xsd:element ref="pc:Terms" minOccurs="0" maxOccurs="1"/>
        </xsd:sequence>
      </xsd:complexType>
    </xsd:element>
    <xsd:element name="MediaServiceDateTaken" ma:index="20"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cfd43a6-0a74-4650-838b-67f20d270ca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a09e3ab1-9558-49e0-8cc8-a61717e1b8c0}" ma:internalName="TaxCatchAll" ma:showField="CatchAllData" ma:web="9cfd43a6-0a74-4650-838b-67f20d270ca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1 6 " ? > < G e m i n i   x m l n s = " h t t p : / / g e m i n i / p i v o t c u s t o m i z a t i o n / L i n k e d T a b l e s " > < C u s t o m C o n t e n t > < ! [ C D A T A [ < L i n k e d T a b l e s   x m l n s : x s i = " h t t p : / / w w w . w 3 . o r g / 2 0 0 1 / X M L S c h e m a - i n s t a n c e "   x m l n s : x s d = " h t t p : / / w w w . w 3 . o r g / 2 0 0 1 / X M L S c h e m a " > < L i n k e d T a b l e L i s t > < L i n k e d T a b l e I n f o > < E x c e l T a b l e N a m e > T a b l e 1 < / E x c e l T a b l e N a m e > < G e m i n i T a b l e I d > T a b l e 1 < / G e m i n i T a b l e I d > < L i n k e d C o l u m n L i s t   / > < U p d a t e N e e d e d > f a l s e < / U p d a t e N e e d e d > < R o w C o u n t > 0 < / R o w C o u n t > < / L i n k e d T a b l e I n f o > < / L i n k e d T a b l e L i s t > < / L i n k e d T a b l e s > ] ] > < / C u s t o m C o n t e n t > < / G e m i n i > 
</file>

<file path=customXml/item7.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Props1.xml><?xml version="1.0" encoding="utf-8"?>
<ds:datastoreItem xmlns:ds="http://schemas.openxmlformats.org/officeDocument/2006/customXml" ds:itemID="{99C64EA6-64AB-43FD-B8B2-F766C9A9B7EA}">
  <ds:schemaRefs>
    <ds:schemaRef ds:uri="http://gemini/pivotcustomization/TableXML_Table1"/>
  </ds:schemaRefs>
</ds:datastoreItem>
</file>

<file path=customXml/itemProps2.xml><?xml version="1.0" encoding="utf-8"?>
<ds:datastoreItem xmlns:ds="http://schemas.openxmlformats.org/officeDocument/2006/customXml" ds:itemID="{D40F66B5-31E4-454E-8C05-7002A87C2FE0}">
  <ds:schemaRefs>
    <ds:schemaRef ds:uri="http://schemas.microsoft.com/office/2006/metadata/properties"/>
    <ds:schemaRef ds:uri="http://schemas.microsoft.com/office/infopath/2007/PartnerControls"/>
    <ds:schemaRef ds:uri="9cfd43a6-0a74-4650-838b-67f20d270ca2"/>
    <ds:schemaRef ds:uri="1105e752-b101-4f6b-9f04-b1ec6b7eec65"/>
  </ds:schemaRefs>
</ds:datastoreItem>
</file>

<file path=customXml/itemProps3.xml><?xml version="1.0" encoding="utf-8"?>
<ds:datastoreItem xmlns:ds="http://schemas.openxmlformats.org/officeDocument/2006/customXml" ds:itemID="{1554491F-3BFF-4ED7-862A-0A7D03F1AAE6}">
  <ds:schemaRefs>
    <ds:schemaRef ds:uri="http://gemini/pivotcustomization/TableWidget"/>
  </ds:schemaRefs>
</ds:datastoreItem>
</file>

<file path=customXml/itemProps4.xml><?xml version="1.0" encoding="utf-8"?>
<ds:datastoreItem xmlns:ds="http://schemas.openxmlformats.org/officeDocument/2006/customXml" ds:itemID="{98C87A31-21E0-4FB4-BB1A-E0022FE6D6D3}">
  <ds:schemaRefs>
    <ds:schemaRef ds:uri="http://schemas.microsoft.com/sharepoint/v3/contenttype/forms"/>
  </ds:schemaRefs>
</ds:datastoreItem>
</file>

<file path=customXml/itemProps5.xml><?xml version="1.0" encoding="utf-8"?>
<ds:datastoreItem xmlns:ds="http://schemas.openxmlformats.org/officeDocument/2006/customXml" ds:itemID="{1563772E-63FA-4C36-95C6-001FD1A39D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105e752-b101-4f6b-9f04-b1ec6b7eec65"/>
    <ds:schemaRef ds:uri="9cfd43a6-0a74-4650-838b-67f20d270ca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6.xml><?xml version="1.0" encoding="utf-8"?>
<ds:datastoreItem xmlns:ds="http://schemas.openxmlformats.org/officeDocument/2006/customXml" ds:itemID="{E9320E59-5627-4BDC-BA61-A43AF67D29D1}">
  <ds:schemaRefs/>
</ds:datastoreItem>
</file>

<file path=customXml/itemProps7.xml><?xml version="1.0" encoding="utf-8"?>
<ds:datastoreItem xmlns:ds="http://schemas.openxmlformats.org/officeDocument/2006/customXml" ds:itemID="{B2E70906-DA20-4668-BD41-F628989743D5}">
  <ds:schemaRefs>
    <ds:schemaRef ds:uri="http://gemini/pivotcustomization/FormulaBarState"/>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Introduction</vt:lpstr>
      <vt:lpstr>Instructions</vt:lpstr>
      <vt:lpstr>HECVAT - Full</vt:lpstr>
      <vt:lpstr>Standards Crosswalk</vt:lpstr>
      <vt:lpstr>Analyst Report</vt:lpstr>
      <vt:lpstr>Analyst Reference</vt:lpstr>
      <vt:lpstr>Summary Report</vt:lpstr>
      <vt:lpstr>Crosswalk Detail</vt:lpstr>
      <vt:lpstr>Questions</vt:lpstr>
      <vt:lpstr>Values</vt:lpstr>
      <vt:lpstr>High Risk Non-Compliant</vt:lpstr>
      <vt:lpstr>Acknowledgments</vt:lpstr>
      <vt:lpstr>ChangeLog</vt:lpstr>
      <vt:lpstr>Instructions!_ftn1</vt:lpstr>
      <vt:lpstr>Instructions!_ftnref1</vt:lpstr>
      <vt:lpstr>dr</vt:lpstr>
      <vt:lpstr>drpt</vt:lpstr>
      <vt:lpstr>sharedassessments</vt:lpstr>
      <vt:lpstr>sharedassessmentslisting</vt:lpstr>
      <vt:lpstr>Acknowledgments!uptime</vt:lpstr>
      <vt:lpstr>uptime</vt:lpstr>
      <vt:lpstr>Acknowledgments!yes</vt:lpstr>
      <vt:lpstr>yes</vt:lpstr>
      <vt:lpstr>yesna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josh.callahan@humboldt.edu</dc:creator>
  <cp:lastModifiedBy>Stephen Naso</cp:lastModifiedBy>
  <cp:revision/>
  <dcterms:created xsi:type="dcterms:W3CDTF">2015-03-06T14:56:12Z</dcterms:created>
  <dcterms:modified xsi:type="dcterms:W3CDTF">2022-06-28T10:41:34Z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0x0101005BF8BD32B09D2343B42517D90AD5E898</vt:lpwstr>
  </property>
</Properties>
</file>